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2"/>
  </bookViews>
  <sheets>
    <sheet name="CRONOGRAMA" sheetId="8" r:id="rId1"/>
    <sheet name="Planilha1" sheetId="1" r:id="rId2"/>
    <sheet name="MEMÓRIA" sheetId="3" r:id="rId3"/>
  </sheets>
  <externalReferences>
    <externalReference r:id="rId6"/>
    <externalReference r:id="rId7"/>
    <externalReference r:id="rId8"/>
  </externalReferences>
  <definedNames>
    <definedName name="_xlnm.Print_Area" localSheetId="0">'CRONOGRAMA'!$A$1:$N$100</definedName>
    <definedName name="_xlnm.Print_Area" localSheetId="2">'MEMÓRIA'!$A$1:$E$49</definedName>
    <definedName name="_xlnm.Print_Area" localSheetId="1">'Planilha1'!$A$1:$I$91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<sst xmlns="http://schemas.openxmlformats.org/spreadsheetml/2006/main" count="786" uniqueCount="311">
  <si>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</si>
  <si>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</si>
  <si>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</si>
  <si>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</si>
  <si>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</si>
  <si>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</si>
  <si>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</si>
  <si>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</si>
  <si>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</si>
  <si>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</si>
  <si>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</si>
  <si>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</si>
  <si>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</si>
  <si>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</si>
  <si>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</si>
  <si>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</si>
  <si>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</si>
  <si>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</si>
  <si>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2.4</t>
  </si>
  <si>
    <t>M2</t>
  </si>
  <si>
    <t>M3</t>
  </si>
  <si>
    <t>Demolição manual de concreto simples</t>
  </si>
  <si>
    <t>03.01.020</t>
  </si>
  <si>
    <t>3.</t>
  </si>
  <si>
    <t>3.1</t>
  </si>
  <si>
    <t>PISOS</t>
  </si>
  <si>
    <t>FDE</t>
  </si>
  <si>
    <t>3.2</t>
  </si>
  <si>
    <t>Emboço comum</t>
  </si>
  <si>
    <t>17.02.120</t>
  </si>
  <si>
    <t>Chapisco</t>
  </si>
  <si>
    <t>Reboco</t>
  </si>
  <si>
    <t>17.02.020</t>
  </si>
  <si>
    <t>17.02.220</t>
  </si>
  <si>
    <t>4.</t>
  </si>
  <si>
    <t>4.1</t>
  </si>
  <si>
    <t>4.2</t>
  </si>
  <si>
    <t>Alvenaria de bloco cerâmico de vedação, uso revestido, de 14 cm</t>
  </si>
  <si>
    <t>14.04.210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</si>
  <si>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</si>
  <si>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</si>
  <si>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</si>
  <si>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</si>
  <si>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</si>
  <si>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</si>
  <si>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</si>
  <si>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</si>
  <si>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</si>
  <si>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6.6</t>
  </si>
  <si>
    <t>7.</t>
  </si>
  <si>
    <t>7.1</t>
  </si>
  <si>
    <t>COBERTURA</t>
  </si>
  <si>
    <t>CDHU VERSÃO 186 NÃO DESONERADO</t>
  </si>
  <si>
    <t>SINAPI ABRIL/2022 NÃO DESONERADO</t>
  </si>
  <si>
    <t>FDE ABRIL/2022 NÃO DESONERADO</t>
  </si>
  <si>
    <t>SIURB JULHO/2021 NÃO DESONERADO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</si>
  <si>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</si>
  <si>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</si>
  <si>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</si>
  <si>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</si>
  <si>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</si>
  <si>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</si>
  <si>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</si>
  <si>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</si>
  <si>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</si>
  <si>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11.18.040</t>
  </si>
  <si>
    <t>11.01.130</t>
  </si>
  <si>
    <t>11.16.040</t>
  </si>
  <si>
    <t>09.01.020</t>
  </si>
  <si>
    <t>10.01.040</t>
  </si>
  <si>
    <t>SUPERESTRUTURA</t>
  </si>
  <si>
    <t>33.10.020</t>
  </si>
  <si>
    <t>TOTAL GERAL COM BDI</t>
  </si>
  <si>
    <t>ALVARO FLORIAM GEBRAIEL BELLAZ</t>
  </si>
  <si>
    <t>CREA: 507.011.280-5</t>
  </si>
  <si>
    <t>SECRETÁRIO DE OBRAS E PLANEJAMENTO</t>
  </si>
  <si>
    <t>2.</t>
  </si>
  <si>
    <t>6.7</t>
  </si>
  <si>
    <t>6.8</t>
  </si>
  <si>
    <t>6.9</t>
  </si>
  <si>
    <t>REFERÊNCIA</t>
  </si>
  <si>
    <t>3.3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</si>
  <si>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</si>
  <si>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</si>
  <si>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</si>
  <si>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</si>
  <si>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</si>
  <si>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</si>
  <si>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</si>
  <si>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</si>
  <si>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</si>
  <si>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</si>
  <si>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4.5</t>
  </si>
  <si>
    <t>5.3</t>
  </si>
  <si>
    <t>5.4</t>
  </si>
  <si>
    <t>5.5</t>
  </si>
  <si>
    <t>Cumeeira de barro emboçado tipos: plan, romana, italiana, francesa e paulistinha</t>
  </si>
  <si>
    <t>16.02.230</t>
  </si>
  <si>
    <t>Estrutura de madeira tesourada para telha de barro ‐ vãos até 7,00 m</t>
  </si>
  <si>
    <t>Telha de barro tipo romana</t>
  </si>
  <si>
    <t>15.01.010</t>
  </si>
  <si>
    <t>16.02.030</t>
  </si>
  <si>
    <t>Testeira em tábua aparelhada, largura até 20cm</t>
  </si>
  <si>
    <t>22.01.210</t>
  </si>
  <si>
    <t>6.10</t>
  </si>
  <si>
    <t>CRONOGRAMA FÍSICO FINANCEIRO</t>
  </si>
  <si>
    <t>1º MÊS</t>
  </si>
  <si>
    <t>2º MÊS</t>
  </si>
  <si>
    <t>3º MÊS</t>
  </si>
  <si>
    <t>4º MÊS</t>
  </si>
  <si>
    <t>5º MÊS</t>
  </si>
  <si>
    <t>SERVIÇOS PRELIMINARES</t>
  </si>
  <si>
    <t>Taxa de mobilização e desmobilização de equipamentos para execução de levantamento topográfico</t>
  </si>
  <si>
    <t>01.20.010</t>
  </si>
  <si>
    <t>TX</t>
  </si>
  <si>
    <t>Projeto executivo de arquitetura em formato A1</t>
  </si>
  <si>
    <t>01.17.031</t>
  </si>
  <si>
    <t>Placa de identificação para obra</t>
  </si>
  <si>
    <t>02.08.020</t>
  </si>
  <si>
    <t>Aterro mecanizado por compensação, solo de 1ª categoria em campo aberto, sem compactação do aterro</t>
  </si>
  <si>
    <t>07.12.040</t>
  </si>
  <si>
    <t>área total terreno</t>
  </si>
  <si>
    <t>placa 2,00 x 1,50 m</t>
  </si>
  <si>
    <t>Regularização e compactação mecanizada de superfície, sem controle do proctor normal</t>
  </si>
  <si>
    <t>54.01.010</t>
  </si>
  <si>
    <t>Execução de passeio (calçada) ou piso de concreto moldado in loco, usinado, acabamento convencional, não armado</t>
  </si>
  <si>
    <t>SINAPI</t>
  </si>
  <si>
    <t>ALVENARIA E REVESTIMENTOS</t>
  </si>
  <si>
    <t xml:space="preserve">Tinta látex em massa, inclusive preparo 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</si>
  <si>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</si>
  <si>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</si>
  <si>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</si>
  <si>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</si>
  <si>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</si>
  <si>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</si>
  <si>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</si>
  <si>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</si>
  <si>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</si>
  <si>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</si>
  <si>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</si>
  <si>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</si>
  <si>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</si>
  <si>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</si>
  <si>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4.4.1</t>
  </si>
  <si>
    <t>4.4.2</t>
  </si>
  <si>
    <t>4.4.3</t>
  </si>
  <si>
    <t>4.4.4</t>
  </si>
  <si>
    <t>Piso em pedra portuguesa assetado sobre argamassa de cimento e areia, traço 1:3 rejuntado com cimento comum</t>
  </si>
  <si>
    <t>Pilar quadrado não aparelhado 20 X 20 cm em macaranduba, angelim ou equivalente da região - bruta</t>
  </si>
  <si>
    <t>SINAPI INSUMOS</t>
  </si>
  <si>
    <t>Viga não aparelhado 6 X 20 cm em macaranduba, angelim ou equivalente da região - bruta</t>
  </si>
  <si>
    <t>Viga não aparelhado 6 X 16 cm em macaranduba, angelim ou equivalente da região - bruta</t>
  </si>
  <si>
    <t>Recolocação de peças lineares em madeira com seção superior a 60 cm²</t>
  </si>
  <si>
    <t>15.20.060</t>
  </si>
  <si>
    <t>Verniz em superfície de madeira</t>
  </si>
  <si>
    <t>33.05.330</t>
  </si>
  <si>
    <t>3.4</t>
  </si>
  <si>
    <t>3.5</t>
  </si>
  <si>
    <t>3.6</t>
  </si>
  <si>
    <t>3.7</t>
  </si>
  <si>
    <t>4 pilares * 3,50 (h) * 2 pergolados</t>
  </si>
  <si>
    <t>concreto chumbamento dos pilares: 1,00 * 0,50 * 0,50 * 4 unidades * 2 pergolados</t>
  </si>
  <si>
    <t>escavação para chumbamento dos pilares: 1,00 * 0,50 * 0,50 * 4 unidades * 2 pergolados</t>
  </si>
  <si>
    <t>montagem da estrutura do pergolado</t>
  </si>
  <si>
    <t>PERGOLADOS</t>
  </si>
  <si>
    <t>ILUMINAÇÃO</t>
  </si>
  <si>
    <t>13 vigas * 3,50 m * 2 pergolados</t>
  </si>
  <si>
    <t>2 vigas * 2,40 m * 2 pergolados</t>
  </si>
  <si>
    <t>(2,50 * 0,80 * 8) + (0,52 * 2,40 * 2 * 2 ) + (0,44*3,50*13*2)</t>
  </si>
  <si>
    <t>Poste de jardim com luminária</t>
  </si>
  <si>
    <t>COTAÇÃO</t>
  </si>
  <si>
    <t>EQUIPAMENTOS</t>
  </si>
  <si>
    <t>Banco em concreto pré‐moldado, comprimento 150 cm</t>
  </si>
  <si>
    <t>35.04.120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</si>
  <si>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</si>
  <si>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</si>
  <si>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</si>
  <si>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</si>
  <si>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</si>
  <si>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</si>
  <si>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</si>
  <si>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</si>
  <si>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</si>
  <si>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ROTAÇÃO DIAGONAL DUPLA, APARELHO TRIPLO, EM TUBO DE AÇO CARBONO - EQUIPAMENTO DE GINÁSTICA PARA ACADEMIA AO AR LIVRE / ACADEMIA DA TERCEIRA IDADE - ATI, INSTALADO SOBRE SOLO. AF_10/2021</t>
  </si>
  <si>
    <t xml:space="preserve">INSTALAÇÃO DE ROTAÇÃO VERTICAL DUPLO, EM TUBO DE AÇO CARBONO - EQUIPAMENTO DE GINÁSTICA PARA ACADEMIA AO AR LIVRE / ACADEMIA DA TERCEIRA IDADE - ATI, INSTALADO SOBRE SOLO. AF_10/2021
</t>
  </si>
  <si>
    <t>INSTALAÇÃO DE SURF DUPLO, EM TUBO DE AÇO CARBONO - EQUIPAMENTO DE GINÁSTICA PARA ACADEMIA AO AR LIVRE / ACADEMIA DA TERCEIRA IDADE - ATI, INSTALADO SOBRE SOLO. AF_10/2021</t>
  </si>
  <si>
    <t>INSTALAÇÃO DE ALONGADOR COM TRÊS ALTURAS, EM TUBO DE AÇO CARBONO - EQUIPAMENTO DE GINASTICA PARA ACADEMIA AO AR LIVRE / ACADEMIA DA TERCEIRA IDADE - ATI, INSTALADO SOBRE SOLO. AF_10/2021</t>
  </si>
  <si>
    <t>INSTALAÇÃO DE PRESSÃO DE PERNAS TRIPLO, EM TUBO DE AÇO CARBONO - EQUIPAMENTO DE GINÁSTICA PARA ACADEMIA AO AR LIVRE / ACADEMIA DA TERCEIRA IDADE - ATI, INSTALADO SOBRE SOLO. AF_10/2021</t>
  </si>
  <si>
    <t>INSTALAÇÃO DE SIMULADOR DE CAMINHADA TRIPLO, EM TUBO DE AÇO CARBONO -EQUIPAMENTO DE GINÁSTICA PARA ACADEMIA AO AR LIVRE / ACADEMIA DA TERCEIRA IDADE - ATI, INSTALADO SOBRE PISO DE CONCRETO EXISTENTE. AF_10/2021</t>
  </si>
  <si>
    <t>6.11</t>
  </si>
  <si>
    <t>6.12</t>
  </si>
  <si>
    <t>PAISAGISMO</t>
  </si>
  <si>
    <t>Plantio de grama esmeralda em placas (jardins e canteiros)</t>
  </si>
  <si>
    <t>34.02.100</t>
  </si>
  <si>
    <t>4.3.6</t>
  </si>
  <si>
    <t>GA-01 GUIA LEVE OU SEPARADOR DE PISOS</t>
  </si>
  <si>
    <t>16.02.027</t>
  </si>
  <si>
    <t>06.11.040</t>
  </si>
  <si>
    <t>Reaterro manual apiloado sem controle de compactação</t>
  </si>
  <si>
    <t>39.03.170</t>
  </si>
  <si>
    <t>Cabo de cobre de 2,5 mm², isolamento 0,6/1 kV ‐ isolação em PVC 70°C</t>
  </si>
  <si>
    <t>39.03.174</t>
  </si>
  <si>
    <t>Cabo de cobre de 4 mm², isolamento 0,6/1 kV ‐ isolação em PVC 70°C.</t>
  </si>
  <si>
    <t>38.01.040</t>
  </si>
  <si>
    <t>Eletroduto de PVC rígido roscável de 3/4´ ‐ com acessórios</t>
  </si>
  <si>
    <t xml:space="preserve">ENTRADA DE ENERGIA ELÉTRICA, SUBTERRÂNEA, BIFÁSICA, COM CAIXA DE SOBREPOR, CABO DE 16 MM2 E DISJUNTOR DIN 50A </t>
  </si>
  <si>
    <t>5.6</t>
  </si>
  <si>
    <t>5.7</t>
  </si>
  <si>
    <t>5.8</t>
  </si>
  <si>
    <t>ELÉTRICA</t>
  </si>
  <si>
    <t>41.31.070</t>
  </si>
  <si>
    <t>Luminária LED quadrada de sobrepor com difusor prismático translúcido, 4000 K, fluxo luminoso de 1363 a 1800 lm, potência de 15 W a 24 W</t>
  </si>
  <si>
    <t>4.5.1</t>
  </si>
  <si>
    <t>4.1.7</t>
  </si>
  <si>
    <t>Lançamento e adensamento de concreto ou massa em estrutura</t>
  </si>
  <si>
    <t>11.16.060</t>
  </si>
  <si>
    <t>4.2.4</t>
  </si>
  <si>
    <t>5.9</t>
  </si>
  <si>
    <t>01.20.811</t>
  </si>
  <si>
    <t>Levantamento planialmétrico cadastral com áreas até 50% de ocupação ‐ área até 20.000 m² (mínimo de 4.000 m²)</t>
  </si>
  <si>
    <t>3.8</t>
  </si>
  <si>
    <t>TOTAL</t>
  </si>
  <si>
    <t>EXECUÇÃO DA AVENIDA DA CAMINHADA NO BAIRRO POVO FELIZ</t>
  </si>
  <si>
    <t>LOCAL: AV. DAS SERINGUEIRAS, S/N, BAIRRO: POVO FELIZ</t>
  </si>
  <si>
    <t>05.10.024</t>
  </si>
  <si>
    <t>Carregamento mecanizado do solo de 1ª e 2ª categoria</t>
  </si>
  <si>
    <t>Transporte de solo de 1ª e 2ª categoria por caminhão para distâncias superiores ao 10º km até o 15 km</t>
  </si>
  <si>
    <t>30.04.100</t>
  </si>
  <si>
    <t>Piso tátil de concreto alerta / direcional, intertravado, espessura de 6cm, com rejunte em areia</t>
  </si>
  <si>
    <t>Limpeza mecanizada do terreno, inclusive troncos com diâmetros acima de 15 cm até 50 cm, com caminhão à disposição dentro da obra, até o raio de 1km</t>
  </si>
  <si>
    <t>02.09.130</t>
  </si>
  <si>
    <t>Poste telecônico em aço SAE 1010/1020 galvanizado a fogo, com
espera para uma luminária, altura de 3,00 m</t>
  </si>
  <si>
    <t>41.10.400</t>
  </si>
  <si>
    <t>2.5</t>
  </si>
  <si>
    <t>PINTURA DE PISO COM TINTA ACRÍLICA, APLICAÇÃO MANUAL, 2 DEMÃOS, INCLUS M2 CR 23,65
O FUNDO PREPARADOR. AF_05/2021</t>
  </si>
  <si>
    <t>6.13</t>
  </si>
  <si>
    <t>ÁRVORE ORNAMENTAL IPÊ-AMARELO-DA-SERRA H=2,00M</t>
  </si>
  <si>
    <t>16.03.221</t>
  </si>
  <si>
    <t>área total do terreno</t>
  </si>
  <si>
    <t>piso nas rampas de acessibilidade, 7 peças por rampa</t>
  </si>
  <si>
    <t>ML</t>
  </si>
  <si>
    <t>sendo 83,70m na academia, 45,00m nas horas e 44,50m no playground</t>
  </si>
  <si>
    <t xml:space="preserve">pintura de 4 amarelinhas no decorrer da calçada com área de 4m cada e pintura da distância percorrida, começando com a pintura "inicio" depois de 50m e depois 100m, e após isso pintar a cada 100m, nas medidas de 0,80x0,40m na cor azul </t>
  </si>
  <si>
    <t>GUARDA-CORPO</t>
  </si>
  <si>
    <t>8.1</t>
  </si>
  <si>
    <t>Guarda‐corpo tubular com tela em aço galvanizado, diâmetro de 1 1/2´</t>
  </si>
  <si>
    <t>24.03.040</t>
  </si>
  <si>
    <t>EXPECIFICAÇÕES</t>
  </si>
  <si>
    <t xml:space="preserve">HORTA 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</si>
  <si>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</si>
  <si>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</si>
  <si>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</si>
  <si>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</si>
  <si>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</si>
  <si>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</si>
  <si>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</si>
  <si>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</si>
  <si>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</si>
  <si>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Alvenaria de bloco de concreto estrutural 14 x 19 x 39 cm ‐ classe A</t>
  </si>
  <si>
    <t>14.11.261</t>
  </si>
  <si>
    <t>Alvenaria de elevação de 1 tijolo maciço comum</t>
  </si>
  <si>
    <t>14.02.040</t>
  </si>
  <si>
    <t>41.11.440</t>
  </si>
  <si>
    <t>Suporte tubular de fixação em poste para 1 luminária tipo pétala</t>
  </si>
  <si>
    <t>41.11.704</t>
  </si>
  <si>
    <t>Luminária LED retangular para poste, fluxo luminoso de 14083 lm, eficiência mínima 135 lm/W ‐ potência de 104 W</t>
  </si>
  <si>
    <t>40.11.010</t>
  </si>
  <si>
    <t>Relé fotoelétrico 50/60 Hz, 110/220 V, 1200 VA, completo</t>
  </si>
  <si>
    <t>5.10</t>
  </si>
  <si>
    <t>5.11</t>
  </si>
  <si>
    <t>5.12</t>
  </si>
  <si>
    <t>05.10.010</t>
  </si>
  <si>
    <t>6.14</t>
  </si>
  <si>
    <t>Escalada trepa-trepa labirinto playground de ferro colorido</t>
  </si>
  <si>
    <t>Concreto usinado, fck = 20,0 Mpa</t>
  </si>
  <si>
    <t>guarda-corpo horta 45,00m; academia 83,70m e playground 44,50m</t>
  </si>
  <si>
    <t>36.03.050</t>
  </si>
  <si>
    <t>Caixa de medição externa tipo ´N´ (1300 x 1200 x 270) mm, padrão Concessionárias</t>
  </si>
  <si>
    <t>INSTALAÇÃO DE LIXEIRA METÁLICA DUPLA, CAPACIDADE DE 60 L, EM TUBO DE A UN CR 1.335,75
ÇO CARBONO E CESTOS EM CHAPA DE AÇO COM PINTURA ELETROSTÁTICA, SOBRE P
ISO DE CONCRETO EXISTENTE. AF_11/2021</t>
  </si>
  <si>
    <t>HORTA</t>
  </si>
  <si>
    <t>8.</t>
  </si>
  <si>
    <t>9.</t>
  </si>
  <si>
    <t xml:space="preserve">Chapisco </t>
  </si>
  <si>
    <t>34.01.010</t>
  </si>
  <si>
    <t>Terra vegetal orgânica comum</t>
  </si>
  <si>
    <t>Telha kalheta de fibrocimento 300x100cm 8mm (CxL) Normal cinza</t>
  </si>
  <si>
    <t>LASTRO DE PEDRA BRITADA - 5CM</t>
  </si>
  <si>
    <t>01.07.002</t>
  </si>
  <si>
    <t>camada de 5cm no fundo da telha</t>
  </si>
  <si>
    <t>CDHU VERSÃO 190 NÃO DESONERADO</t>
  </si>
  <si>
    <t>UNID</t>
  </si>
  <si>
    <t>5.13</t>
  </si>
  <si>
    <t>Cabo de cobre de 6 mm², isolamento 0,6/1 kV ‐ isolação em PVC 70°C.</t>
  </si>
  <si>
    <t>Cabo de cobre de 6 mm², isolamento 0,6/1 kV ‐ isolação em PVC 70°C</t>
  </si>
  <si>
    <t>39.03.178</t>
  </si>
  <si>
    <t>08.05.180</t>
  </si>
  <si>
    <t>Manta geotêxtil com resistência à tração longitudinal de 10kN/m e
transversal de 9kN/m</t>
  </si>
  <si>
    <t>Lastro de pedra britada - 5cm</t>
  </si>
  <si>
    <t>SINAPI MAIO/2023 NÃO DESONERADO</t>
  </si>
  <si>
    <t>FDE ABRIL/2023 NÃO DESONERADO</t>
  </si>
  <si>
    <t>38.13.010</t>
  </si>
  <si>
    <t>Eletroduto corrugado em polietileno de alta densidade, DN= 30 mm,</t>
  </si>
  <si>
    <t>4m por poste</t>
  </si>
  <si>
    <t>por todo percurso onde tem postes</t>
  </si>
  <si>
    <t>0,15*0,15*1915,26 m</t>
  </si>
  <si>
    <t>0,35*0,15*1915,26 m</t>
  </si>
  <si>
    <t>0,20*0,15*1915,26 m</t>
  </si>
  <si>
    <t>movimentação de terra para acerto do terreno                                estimado área terreno * 0,15m MAIS EMPOLAMENTO</t>
  </si>
  <si>
    <t>área do piso de concreto da calçada 5.642,10*0,07 ; área do piso academia 765,45*0,10 ; área do piso playground 184,60*0,07 ; área do piso da horta 108,00*0,07 / com juntas de dilatação</t>
  </si>
  <si>
    <t>Tietê, 22 de Agosto de 2023.</t>
  </si>
  <si>
    <t>Tietê, 22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</si>
</sst>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CCCCCC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vertical="center"/>
    </xf>
    <xf numFmtId="0" fontId="12" fillId="3" borderId="2" xfId="0" applyFont="1" applyFill="1" applyBorder="1"/>
    <xf numFmtId="0" fontId="12" fillId="3" borderId="3" xfId="0" applyFont="1" applyFill="1" applyBorder="1"/>
    <xf numFmtId="0" fontId="0" fillId="0" borderId="0" xfId="0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164" fontId="14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Border="1"/>
    <xf numFmtId="44" fontId="0" fillId="0" borderId="1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/>
    <xf numFmtId="2" fontId="12" fillId="3" borderId="1" xfId="0" applyNumberFormat="1" applyFont="1" applyFill="1" applyBorder="1"/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2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2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3" xfId="20" applyFont="1" applyFill="1" applyBorder="1" applyAlignment="1" applyProtection="1">
      <alignment horizontal="left" vertical="center" wrapText="1"/>
      <protection locked="0"/>
    </xf>
    <xf numFmtId="44" fontId="12" fillId="3" borderId="3" xfId="0" applyNumberFormat="1" applyFont="1" applyFill="1" applyBorder="1" applyAlignment="1">
      <alignment vertical="center"/>
    </xf>
    <xf numFmtId="44" fontId="11" fillId="3" borderId="10" xfId="20" applyFont="1" applyFill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2" xfId="20" applyFont="1" applyFill="1" applyBorder="1" applyAlignment="1" applyProtection="1">
      <alignment horizontal="left" vertical="center" wrapText="1"/>
      <protection locked="0"/>
    </xf>
    <xf numFmtId="44" fontId="12" fillId="3" borderId="2" xfId="0" applyNumberFormat="1" applyFont="1" applyFill="1" applyBorder="1" applyAlignment="1">
      <alignment vertical="center"/>
    </xf>
    <xf numFmtId="44" fontId="11" fillId="3" borderId="6" xfId="20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>
      <alignment wrapText="1"/>
    </xf>
    <xf numFmtId="0" fontId="3" fillId="2" borderId="0" xfId="0" applyFont="1" applyFill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center" vertical="center"/>
      <protection/>
    </xf>
    <xf numFmtId="10" fontId="7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4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2" borderId="0" xfId="0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horizontal="righ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49" fontId="7" fillId="2" borderId="0" xfId="0" applyNumberFormat="1" applyFont="1" applyFill="1" applyAlignment="1" applyProtection="1">
      <alignment horizontal="center" vertical="center"/>
      <protection/>
    </xf>
    <xf numFmtId="17" fontId="3" fillId="3" borderId="5" xfId="0" applyNumberFormat="1" applyFont="1" applyFill="1" applyBorder="1" applyAlignment="1" applyProtection="1">
      <alignment horizontal="left" vertical="center"/>
      <protection/>
    </xf>
    <xf numFmtId="17" fontId="3" fillId="3" borderId="12" xfId="0" applyNumberFormat="1" applyFont="1" applyFill="1" applyBorder="1" applyAlignment="1" applyProtection="1">
      <alignment horizontal="left" vertical="center"/>
      <protection/>
    </xf>
    <xf numFmtId="4" fontId="2" fillId="3" borderId="13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right" vertical="center"/>
      <protection/>
    </xf>
    <xf numFmtId="10" fontId="3" fillId="2" borderId="11" xfId="0" applyNumberFormat="1" applyFont="1" applyFill="1" applyBorder="1" applyAlignment="1" applyProtection="1">
      <alignment horizontal="center" vertical="center"/>
      <protection/>
    </xf>
    <xf numFmtId="17" fontId="3" fillId="2" borderId="1" xfId="0" applyNumberFormat="1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3" fillId="2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2" fontId="0" fillId="0" borderId="4" xfId="0" applyNumberFormat="1" applyFont="1" applyBorder="1" applyAlignment="1">
      <alignment horizontal="center" vertical="center"/>
    </xf>
    <xf numFmtId="44" fontId="0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4" fontId="12" fillId="3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20" applyFont="1" applyFill="1" applyBorder="1" applyAlignment="1" applyProtection="1">
      <alignment horizontal="left" vertical="center" wrapText="1"/>
      <protection locked="0"/>
    </xf>
    <xf numFmtId="44" fontId="11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/>
    <xf numFmtId="0" fontId="12" fillId="0" borderId="1" xfId="0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44" fontId="0" fillId="0" borderId="1" xfId="0" applyNumberFormat="1" applyBorder="1"/>
    <xf numFmtId="0" fontId="12" fillId="3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3" borderId="5" xfId="0" applyNumberFormat="1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8" fontId="11" fillId="2" borderId="1" xfId="0" applyNumberFormat="1" applyFont="1" applyFill="1" applyBorder="1" applyAlignment="1" applyProtection="1">
      <alignment vertical="center" wrapText="1"/>
      <protection locked="0"/>
    </xf>
    <xf numFmtId="8" fontId="11" fillId="3" borderId="6" xfId="0" applyNumberFormat="1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/>
    <xf numFmtId="0" fontId="0" fillId="3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2" fontId="0" fillId="0" borderId="4" xfId="0" applyNumberFormat="1" applyFont="1" applyFill="1" applyBorder="1"/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2" fontId="0" fillId="3" borderId="2" xfId="0" applyNumberFormat="1" applyFont="1" applyFill="1" applyBorder="1"/>
    <xf numFmtId="0" fontId="0" fillId="3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8" fontId="7" fillId="2" borderId="1" xfId="0" applyNumberFormat="1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vertical="center" wrapText="1"/>
      <protection locked="0"/>
    </xf>
    <xf numFmtId="164" fontId="11" fillId="4" borderId="6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1" xfId="20" applyFont="1" applyFill="1" applyBorder="1" applyAlignment="1" applyProtection="1">
      <alignment horizontal="right" vertical="center" wrapText="1"/>
      <protection locked="0"/>
    </xf>
    <xf numFmtId="44" fontId="7" fillId="2" borderId="1" xfId="20" applyFont="1" applyFill="1" applyBorder="1" applyAlignment="1" applyProtection="1">
      <alignment horizontal="lef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" xfId="20" applyFont="1" applyFill="1" applyBorder="1" applyAlignment="1" applyProtection="1">
      <alignment horizontal="right" vertical="center" wrapText="1"/>
      <protection locked="0"/>
    </xf>
    <xf numFmtId="2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4" xfId="20" applyFont="1" applyFill="1" applyBorder="1" applyAlignment="1" applyProtection="1">
      <alignment horizontal="right" vertical="center" wrapText="1"/>
      <protection locked="0"/>
    </xf>
    <xf numFmtId="8" fontId="0" fillId="0" borderId="1" xfId="0" applyNumberFormat="1" applyFont="1" applyBorder="1" applyAlignment="1">
      <alignment vertical="center"/>
    </xf>
    <xf numFmtId="0" fontId="0" fillId="5" borderId="0" xfId="0" applyFill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4" xfId="20" applyFont="1" applyFill="1" applyBorder="1" applyAlignment="1" applyProtection="1">
      <alignment horizontal="left" vertical="center" wrapText="1"/>
      <protection locked="0"/>
    </xf>
    <xf numFmtId="44" fontId="3" fillId="2" borderId="4" xfId="2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20" applyFont="1" applyFill="1" applyBorder="1" applyAlignment="1" applyProtection="1">
      <alignment horizontal="left" vertical="center" wrapText="1"/>
      <protection locked="0"/>
    </xf>
    <xf numFmtId="44" fontId="3" fillId="2" borderId="1" xfId="20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>
      <alignment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/>
    <xf numFmtId="0" fontId="18" fillId="4" borderId="5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/>
    </xf>
    <xf numFmtId="0" fontId="0" fillId="5" borderId="0" xfId="0" applyFill="1" applyBorder="1"/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Border="1" applyAlignment="1" quotePrefix="1">
      <alignment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0" fillId="2" borderId="1" xfId="20" applyFont="1" applyFill="1" applyBorder="1" applyAlignment="1" applyProtection="1">
      <alignment horizontal="left" vertical="center" wrapText="1"/>
      <protection locked="0"/>
    </xf>
    <xf numFmtId="44" fontId="21" fillId="0" borderId="1" xfId="0" applyNumberFormat="1" applyFont="1" applyBorder="1" applyAlignment="1">
      <alignment vertical="center"/>
    </xf>
    <xf numFmtId="44" fontId="20" fillId="2" borderId="1" xfId="20" applyFont="1" applyFill="1" applyBorder="1" applyAlignment="1" applyProtection="1">
      <alignment horizontal="right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2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4" fontId="20" fillId="2" borderId="11" xfId="20" applyFont="1" applyFill="1" applyBorder="1" applyAlignment="1" applyProtection="1">
      <alignment horizontal="left" vertical="center" wrapText="1"/>
      <protection locked="0"/>
    </xf>
    <xf numFmtId="44" fontId="20" fillId="2" borderId="11" xfId="20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20" fillId="0" borderId="1" xfId="20" applyFont="1" applyFill="1" applyBorder="1" applyAlignment="1" applyProtection="1">
      <alignment horizontal="left" vertical="center" wrapText="1"/>
      <protection locked="0"/>
    </xf>
    <xf numFmtId="44" fontId="20" fillId="0" borderId="1" xfId="20" applyFont="1" applyFill="1" applyBorder="1" applyAlignment="1" applyProtection="1">
      <alignment horizontal="right" vertical="center" wrapText="1"/>
      <protection locked="0"/>
    </xf>
    <xf numFmtId="8" fontId="20" fillId="2" borderId="1" xfId="20" applyNumberFormat="1" applyFont="1" applyFill="1" applyBorder="1" applyAlignment="1" applyProtection="1">
      <alignment horizontal="right" vertical="center" wrapText="1"/>
      <protection locked="0"/>
    </xf>
    <xf numFmtId="44" fontId="20" fillId="2" borderId="4" xfId="20" applyFont="1" applyFill="1" applyBorder="1" applyAlignment="1" applyProtection="1">
      <alignment horizontal="left" vertical="center" wrapText="1"/>
      <protection locked="0"/>
    </xf>
    <xf numFmtId="44" fontId="21" fillId="0" borderId="4" xfId="0" applyNumberFormat="1" applyFont="1" applyBorder="1" applyAlignment="1">
      <alignment vertical="center"/>
    </xf>
    <xf numFmtId="44" fontId="20" fillId="2" borderId="4" xfId="20" applyFont="1" applyFill="1" applyBorder="1" applyAlignment="1" applyProtection="1">
      <alignment horizontal="right"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44" fontId="11" fillId="3" borderId="14" xfId="20" applyFont="1" applyFill="1" applyBorder="1" applyAlignment="1" applyProtection="1">
      <alignment horizontal="right" vertical="center" wrapText="1"/>
      <protection/>
    </xf>
    <xf numFmtId="44" fontId="11" fillId="0" borderId="14" xfId="20" applyFont="1" applyFill="1" applyBorder="1" applyAlignment="1" applyProtection="1">
      <alignment horizontal="right" vertical="center" wrapText="1"/>
      <protection/>
    </xf>
    <xf numFmtId="44" fontId="11" fillId="0" borderId="6" xfId="2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44" fontId="11" fillId="0" borderId="10" xfId="20" applyFont="1" applyFill="1" applyBorder="1" applyAlignment="1" applyProtection="1">
      <alignment horizontal="right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164" fontId="22" fillId="2" borderId="1" xfId="0" applyNumberFormat="1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8" fontId="11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wrapText="1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8" fontId="0" fillId="0" borderId="1" xfId="0" applyNumberFormat="1" applyBorder="1"/>
    <xf numFmtId="0" fontId="12" fillId="6" borderId="0" xfId="0" applyFont="1" applyFill="1"/>
    <xf numFmtId="0" fontId="12" fillId="6" borderId="0" xfId="0" applyFont="1" applyFill="1" applyAlignment="1">
      <alignment horizontal="center"/>
    </xf>
    <xf numFmtId="2" fontId="12" fillId="6" borderId="0" xfId="0" applyNumberFormat="1" applyFont="1" applyFill="1"/>
    <xf numFmtId="0" fontId="12" fillId="6" borderId="0" xfId="0" applyFont="1" applyFill="1" applyAlignment="1">
      <alignment wrapText="1"/>
    </xf>
    <xf numFmtId="8" fontId="3" fillId="2" borderId="1" xfId="0" applyNumberFormat="1" applyFont="1" applyFill="1" applyBorder="1" applyAlignment="1" applyProtection="1">
      <alignment vertical="center" wrapText="1"/>
      <protection locked="0"/>
    </xf>
    <xf numFmtId="8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8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1" xfId="20" applyFont="1" applyFill="1" applyBorder="1" applyAlignment="1" applyProtection="1">
      <alignment horizontal="left" vertical="center" wrapText="1"/>
      <protection locked="0"/>
    </xf>
    <xf numFmtId="44" fontId="25" fillId="0" borderId="1" xfId="0" applyNumberFormat="1" applyFont="1" applyFill="1" applyBorder="1" applyAlignment="1">
      <alignment vertical="center"/>
    </xf>
    <xf numFmtId="44" fontId="24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6" fillId="0" borderId="0" xfId="0" applyFont="1" applyFill="1"/>
    <xf numFmtId="0" fontId="0" fillId="0" borderId="0" xfId="0" applyFill="1" applyAlignment="1">
      <alignment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5" borderId="0" xfId="0" applyFont="1" applyFill="1"/>
    <xf numFmtId="0" fontId="26" fillId="5" borderId="0" xfId="0" applyFont="1" applyFill="1"/>
    <xf numFmtId="0" fontId="0" fillId="5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Alignment="1" applyProtection="1">
      <alignment horizontal="left"/>
      <protection/>
    </xf>
    <xf numFmtId="0" fontId="0" fillId="0" borderId="1" xfId="0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4" fontId="4" fillId="3" borderId="5" xfId="0" applyNumberFormat="1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left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81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92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92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92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92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9</xdr:col>
      <xdr:colOff>152400</xdr:colOff>
      <xdr:row>16</xdr:row>
      <xdr:rowOff>85725</xdr:rowOff>
    </xdr:from>
    <xdr:to>
      <xdr:col>9</xdr:col>
      <xdr:colOff>904875</xdr:colOff>
      <xdr:row>16</xdr:row>
      <xdr:rowOff>85725</xdr:rowOff>
    </xdr:to>
    <xdr:cxnSp macro="">
      <xdr:nvCxnSpPr>
        <xdr:cNvPr id="8" name="Conector reto 7"/>
        <xdr:cNvCxnSpPr/>
      </xdr:nvCxnSpPr>
      <xdr:spPr>
        <a:xfrm>
          <a:off x="4676775" y="3676650"/>
          <a:ext cx="7524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23</xdr:row>
      <xdr:rowOff>85725</xdr:rowOff>
    </xdr:from>
    <xdr:to>
      <xdr:col>11</xdr:col>
      <xdr:colOff>923925</xdr:colOff>
      <xdr:row>23</xdr:row>
      <xdr:rowOff>95250</xdr:rowOff>
    </xdr:to>
    <xdr:cxnSp macro="">
      <xdr:nvCxnSpPr>
        <xdr:cNvPr id="10" name="Conector reto 9"/>
        <xdr:cNvCxnSpPr/>
      </xdr:nvCxnSpPr>
      <xdr:spPr>
        <a:xfrm>
          <a:off x="4676775" y="4010025"/>
          <a:ext cx="27908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28</xdr:row>
      <xdr:rowOff>104775</xdr:rowOff>
    </xdr:from>
    <xdr:to>
      <xdr:col>11</xdr:col>
      <xdr:colOff>895350</xdr:colOff>
      <xdr:row>28</xdr:row>
      <xdr:rowOff>104775</xdr:rowOff>
    </xdr:to>
    <xdr:cxnSp macro="">
      <xdr:nvCxnSpPr>
        <xdr:cNvPr id="13" name="Conector reto 12"/>
        <xdr:cNvCxnSpPr/>
      </xdr:nvCxnSpPr>
      <xdr:spPr>
        <a:xfrm>
          <a:off x="6696075" y="440055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65</xdr:row>
      <xdr:rowOff>104775</xdr:rowOff>
    </xdr:from>
    <xdr:to>
      <xdr:col>12</xdr:col>
      <xdr:colOff>885825</xdr:colOff>
      <xdr:row>65</xdr:row>
      <xdr:rowOff>104775</xdr:rowOff>
    </xdr:to>
    <xdr:cxnSp macro="">
      <xdr:nvCxnSpPr>
        <xdr:cNvPr id="14" name="Conector reto 13"/>
        <xdr:cNvCxnSpPr/>
      </xdr:nvCxnSpPr>
      <xdr:spPr>
        <a:xfrm>
          <a:off x="5705475" y="5143500"/>
          <a:ext cx="27527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37</xdr:row>
      <xdr:rowOff>85725</xdr:rowOff>
    </xdr:from>
    <xdr:to>
      <xdr:col>12</xdr:col>
      <xdr:colOff>857250</xdr:colOff>
      <xdr:row>37</xdr:row>
      <xdr:rowOff>95250</xdr:rowOff>
    </xdr:to>
    <xdr:cxnSp macro="">
      <xdr:nvCxnSpPr>
        <xdr:cNvPr id="17" name="Conector reto 16"/>
        <xdr:cNvCxnSpPr/>
      </xdr:nvCxnSpPr>
      <xdr:spPr>
        <a:xfrm>
          <a:off x="6638925" y="4752975"/>
          <a:ext cx="17907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75</xdr:row>
      <xdr:rowOff>104775</xdr:rowOff>
    </xdr:from>
    <xdr:to>
      <xdr:col>13</xdr:col>
      <xdr:colOff>885825</xdr:colOff>
      <xdr:row>75</xdr:row>
      <xdr:rowOff>104775</xdr:rowOff>
    </xdr:to>
    <xdr:cxnSp macro="">
      <xdr:nvCxnSpPr>
        <xdr:cNvPr id="18" name="Conector reto 17"/>
        <xdr:cNvCxnSpPr/>
      </xdr:nvCxnSpPr>
      <xdr:spPr>
        <a:xfrm>
          <a:off x="8705850" y="548640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90</xdr:row>
      <xdr:rowOff>123825</xdr:rowOff>
    </xdr:from>
    <xdr:to>
      <xdr:col>13</xdr:col>
      <xdr:colOff>885825</xdr:colOff>
      <xdr:row>90</xdr:row>
      <xdr:rowOff>123825</xdr:rowOff>
    </xdr:to>
    <xdr:cxnSp macro="">
      <xdr:nvCxnSpPr>
        <xdr:cNvPr id="19" name="Conector reto 18"/>
        <xdr:cNvCxnSpPr/>
      </xdr:nvCxnSpPr>
      <xdr:spPr>
        <a:xfrm>
          <a:off x="8705850" y="6667500"/>
          <a:ext cx="7429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1314450</xdr:colOff>
      <xdr:row>0</xdr:row>
      <xdr:rowOff>95250</xdr:rowOff>
    </xdr:from>
    <xdr:to>
      <xdr:col>12</xdr:col>
      <xdr:colOff>790575</xdr:colOff>
      <xdr:row>7</xdr:row>
      <xdr:rowOff>247650</xdr:rowOff>
    </xdr:to>
    <xdr:pic>
      <xdr:nvPicPr>
        <xdr:cNvPr id="15" name="Imagem 1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95250"/>
          <a:ext cx="6581775" cy="1638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83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2839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83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2839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83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2839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2839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361950</xdr:colOff>
      <xdr:row>0</xdr:row>
      <xdr:rowOff>142875</xdr:rowOff>
    </xdr:from>
    <xdr:to>
      <xdr:col>7</xdr:col>
      <xdr:colOff>295275</xdr:colOff>
      <xdr:row>7</xdr:row>
      <xdr:rowOff>285750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42875"/>
          <a:ext cx="6610350" cy="1628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49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389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49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389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49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389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49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389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49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389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6-%20CONV&#202;NIOS\TABELAS%20DE%20PRE&#199;O\CPOS\CPOS%20181\COM%20DESONERA&#199;&#195;O\servicoscd_18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.claudio\Desktop\PRA&#199;AS\PLANILHA%20RESUMO%20PRA&#199;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>
        <row r="4">
          <cell r="E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A669" t="str">
            <v>12.01.021</v>
          </cell>
          <cell r="B669" t="str">
            <v>Broca em concreto armado diâmetro de 20 cm - 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quadro resumo orçamentos"/>
    </sheetNames>
    <sheetDataSet>
      <sheetData sheetId="0" refreshError="1"/>
      <sheetData sheetId="1">
        <row r="7">
          <cell r="D7">
            <v>1366.743333333333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01"/>
  <sheetViews>
    <sheetView showGridLines="0" zoomScale="110" zoomScaleNormal="110" workbookViewId="0" topLeftCell="A14">
      <selection activeCell="D66" sqref="D66"/>
    </sheetView>
  </sheetViews>
  <sheetFormatPr defaultColWidth="9.140625" defaultRowHeight="15"/>
  <cols>
    <col min="1" max="1" width="7.00390625" style="11" customWidth="1"/>
    <col min="2" max="3" width="10.8515625" style="121" hidden="1" customWidth="1"/>
    <col min="4" max="4" width="44.421875" style="11" customWidth="1"/>
    <col min="5" max="5" width="9.140625" style="11" hidden="1" customWidth="1"/>
    <col min="6" max="6" width="9.140625" style="121" hidden="1" customWidth="1"/>
    <col min="7" max="7" width="14.57421875" style="11" hidden="1" customWidth="1"/>
    <col min="8" max="8" width="14.8515625" style="11" hidden="1" customWidth="1"/>
    <col min="9" max="9" width="16.421875" style="11" customWidth="1"/>
    <col min="10" max="10" width="15.00390625" style="0" customWidth="1"/>
    <col min="11" max="11" width="15.28125" style="0" customWidth="1"/>
    <col min="12" max="12" width="15.421875" style="0" customWidth="1"/>
    <col min="13" max="13" width="14.8515625" style="0" customWidth="1"/>
    <col min="14" max="14" width="14.57421875" style="0" customWidth="1"/>
  </cols>
  <sheetData>
    <row r="1" ht="15"/>
    <row r="2" ht="15"/>
    <row r="3" ht="15"/>
    <row r="4" ht="15"/>
    <row r="5" spans="1:10" ht="27" customHeight="1">
      <c r="A5" s="87"/>
      <c r="B5" s="75"/>
      <c r="C5" s="75"/>
      <c r="D5" s="88"/>
      <c r="E5" s="89"/>
      <c r="F5" s="75"/>
      <c r="G5" s="303"/>
      <c r="H5" s="90"/>
      <c r="I5" s="91"/>
      <c r="J5" s="36"/>
    </row>
    <row r="6" spans="1:10" ht="15">
      <c r="A6" s="87"/>
      <c r="B6" s="75"/>
      <c r="C6" s="75"/>
      <c r="D6" s="88"/>
      <c r="E6" s="89"/>
      <c r="F6" s="75"/>
      <c r="G6" s="303"/>
      <c r="H6" s="90"/>
      <c r="I6" s="92"/>
      <c r="J6" s="37"/>
    </row>
    <row r="7" spans="1:10" ht="15">
      <c r="A7" s="87"/>
      <c r="B7" s="75"/>
      <c r="C7" s="75"/>
      <c r="D7" s="88"/>
      <c r="E7" s="89"/>
      <c r="F7" s="75"/>
      <c r="G7" s="303"/>
      <c r="H7" s="93"/>
      <c r="I7" s="94"/>
      <c r="J7" s="38"/>
    </row>
    <row r="8" spans="1:10" s="116" customFormat="1" ht="41.25" customHeight="1">
      <c r="A8" s="304" t="s">
        <v>105</v>
      </c>
      <c r="B8" s="304"/>
      <c r="C8" s="304"/>
      <c r="D8" s="304"/>
      <c r="E8" s="304"/>
      <c r="F8" s="304"/>
      <c r="G8" s="304"/>
      <c r="H8" s="304"/>
      <c r="I8" s="304"/>
      <c r="J8" s="115"/>
    </row>
    <row r="9" spans="1:10" ht="15.75">
      <c r="A9" s="95" t="s">
        <v>222</v>
      </c>
      <c r="B9" s="95"/>
      <c r="C9" s="95"/>
      <c r="D9" s="95"/>
      <c r="E9" s="97"/>
      <c r="F9" s="76"/>
      <c r="G9" s="143" t="s">
        <v>56</v>
      </c>
      <c r="H9" s="98" t="s">
        <v>52</v>
      </c>
      <c r="I9" s="91"/>
      <c r="J9" s="20"/>
    </row>
    <row r="10" spans="1:10" ht="15">
      <c r="A10" s="307" t="s">
        <v>223</v>
      </c>
      <c r="B10" s="307"/>
      <c r="C10" s="307"/>
      <c r="D10" s="307"/>
      <c r="E10" s="100"/>
      <c r="F10" s="101"/>
      <c r="G10" s="143"/>
      <c r="H10" s="102" t="s">
        <v>53</v>
      </c>
      <c r="I10" s="91"/>
      <c r="J10" s="20"/>
    </row>
    <row r="11" spans="1:10" ht="15">
      <c r="A11" s="96"/>
      <c r="B11" s="77"/>
      <c r="C11" s="75"/>
      <c r="D11" s="100"/>
      <c r="E11" s="100"/>
      <c r="F11" s="101"/>
      <c r="G11" s="143"/>
      <c r="H11" s="102" t="s">
        <v>54</v>
      </c>
      <c r="I11" s="91"/>
      <c r="J11" s="20"/>
    </row>
    <row r="12" spans="1:10" ht="15">
      <c r="A12" s="89"/>
      <c r="B12" s="78"/>
      <c r="C12" s="78"/>
      <c r="D12" s="100"/>
      <c r="E12" s="100"/>
      <c r="F12" s="101"/>
      <c r="G12" s="143"/>
      <c r="H12" s="103" t="s">
        <v>55</v>
      </c>
      <c r="I12" s="91"/>
      <c r="J12" s="20"/>
    </row>
    <row r="13" spans="1:10" ht="15">
      <c r="A13" s="89"/>
      <c r="B13" s="75"/>
      <c r="C13" s="75"/>
      <c r="D13" s="89"/>
      <c r="E13" s="89"/>
      <c r="F13" s="105"/>
      <c r="G13" s="106" t="s">
        <v>1</v>
      </c>
      <c r="H13" s="123">
        <v>0.2247</v>
      </c>
      <c r="I13" s="124"/>
      <c r="J13" s="21"/>
    </row>
    <row r="14" spans="1:10" ht="15">
      <c r="A14" s="89"/>
      <c r="B14" s="75"/>
      <c r="C14" s="75"/>
      <c r="D14" s="89"/>
      <c r="E14" s="89"/>
      <c r="F14" s="105"/>
      <c r="G14" s="106" t="s">
        <v>0</v>
      </c>
      <c r="H14" s="108">
        <v>44743</v>
      </c>
      <c r="I14" s="89"/>
      <c r="J14" s="21"/>
    </row>
    <row r="15" ht="3.75" customHeight="1"/>
    <row r="16" spans="1:14" ht="30" customHeight="1">
      <c r="A16" s="79" t="s">
        <v>2</v>
      </c>
      <c r="B16" s="79" t="s">
        <v>3</v>
      </c>
      <c r="C16" s="79" t="s">
        <v>80</v>
      </c>
      <c r="D16" s="79" t="s">
        <v>4</v>
      </c>
      <c r="E16" s="79" t="s">
        <v>5</v>
      </c>
      <c r="F16" s="79" t="s">
        <v>6</v>
      </c>
      <c r="G16" s="79" t="s">
        <v>7</v>
      </c>
      <c r="H16" s="79" t="s">
        <v>8</v>
      </c>
      <c r="I16" s="79" t="s">
        <v>9</v>
      </c>
      <c r="J16" s="122" t="s">
        <v>106</v>
      </c>
      <c r="K16" s="122" t="s">
        <v>107</v>
      </c>
      <c r="L16" s="122" t="s">
        <v>108</v>
      </c>
      <c r="M16" s="122" t="s">
        <v>109</v>
      </c>
      <c r="N16" s="122" t="s">
        <v>110</v>
      </c>
    </row>
    <row r="17" spans="1:14" ht="26.25" customHeight="1">
      <c r="A17" s="125" t="s">
        <v>84</v>
      </c>
      <c r="B17" s="126"/>
      <c r="C17" s="126"/>
      <c r="D17" s="255" t="s">
        <v>111</v>
      </c>
      <c r="E17" s="128"/>
      <c r="F17" s="129"/>
      <c r="G17" s="130"/>
      <c r="H17" s="130"/>
      <c r="I17" s="253">
        <f>Planilha1!I17</f>
        <v>91219.61141359</v>
      </c>
      <c r="J17" s="139">
        <f>I17</f>
        <v>91219.61141359</v>
      </c>
      <c r="K17" s="1"/>
      <c r="L17" s="1"/>
      <c r="M17" s="1"/>
      <c r="N17" s="1"/>
    </row>
    <row r="18" spans="1:14" ht="45" hidden="1">
      <c r="A18" s="5" t="s">
        <v>85</v>
      </c>
      <c r="B18" s="13" t="s">
        <v>218</v>
      </c>
      <c r="C18" s="13" t="s">
        <v>10</v>
      </c>
      <c r="D18" s="46" t="s">
        <v>219</v>
      </c>
      <c r="E18" s="42" t="s">
        <v>19</v>
      </c>
      <c r="F18" s="43">
        <v>4960.1</v>
      </c>
      <c r="G18" s="44">
        <v>0.9</v>
      </c>
      <c r="H18" s="80">
        <f>H13*G18+G18</f>
        <v>1.10223</v>
      </c>
      <c r="I18" s="45">
        <f aca="true" t="shared" si="0" ref="I18:I19">H18*F18</f>
        <v>5467.171023000001</v>
      </c>
      <c r="J18" s="1"/>
      <c r="K18" s="1"/>
      <c r="L18" s="1"/>
      <c r="M18" s="1"/>
      <c r="N18" s="1"/>
    </row>
    <row r="19" spans="1:14" ht="45" hidden="1">
      <c r="A19" s="5" t="s">
        <v>86</v>
      </c>
      <c r="B19" s="13" t="s">
        <v>113</v>
      </c>
      <c r="C19" s="7" t="s">
        <v>10</v>
      </c>
      <c r="D19" s="46" t="s">
        <v>112</v>
      </c>
      <c r="E19" s="42" t="s">
        <v>114</v>
      </c>
      <c r="F19" s="43">
        <v>1</v>
      </c>
      <c r="G19" s="44">
        <v>1166.77</v>
      </c>
      <c r="H19" s="44">
        <f>H13*G19+G19</f>
        <v>1428.943219</v>
      </c>
      <c r="I19" s="45">
        <f t="shared" si="0"/>
        <v>1428.943219</v>
      </c>
      <c r="J19" s="1"/>
      <c r="K19" s="1"/>
      <c r="L19" s="1"/>
      <c r="M19" s="1"/>
      <c r="N19" s="1"/>
    </row>
    <row r="20" spans="1:14" ht="15" hidden="1">
      <c r="A20" s="41" t="s">
        <v>87</v>
      </c>
      <c r="B20" s="13" t="s">
        <v>116</v>
      </c>
      <c r="C20" s="42" t="s">
        <v>10</v>
      </c>
      <c r="D20" s="132" t="s">
        <v>115</v>
      </c>
      <c r="E20" s="42" t="s">
        <v>12</v>
      </c>
      <c r="F20" s="43">
        <v>1</v>
      </c>
      <c r="G20" s="44">
        <v>3128.84</v>
      </c>
      <c r="H20" s="44">
        <f>H13*G20+G20</f>
        <v>3831.8903480000004</v>
      </c>
      <c r="I20" s="45">
        <f>H20*F20</f>
        <v>3831.8903480000004</v>
      </c>
      <c r="J20" s="1"/>
      <c r="K20" s="1"/>
      <c r="L20" s="1"/>
      <c r="M20" s="1"/>
      <c r="N20" s="1"/>
    </row>
    <row r="21" spans="1:14" ht="15" hidden="1">
      <c r="A21" s="5" t="s">
        <v>88</v>
      </c>
      <c r="B21" s="13" t="s">
        <v>118</v>
      </c>
      <c r="C21" s="13" t="s">
        <v>10</v>
      </c>
      <c r="D21" s="132" t="s">
        <v>117</v>
      </c>
      <c r="E21" s="42" t="s">
        <v>19</v>
      </c>
      <c r="F21" s="43">
        <f>MEMÓRIA!D6</f>
        <v>1</v>
      </c>
      <c r="G21" s="44">
        <v>860.2</v>
      </c>
      <c r="H21" s="80">
        <f>H13*G21+G21</f>
        <v>1053.48694</v>
      </c>
      <c r="I21" s="45">
        <f aca="true" t="shared" si="1" ref="I21">H21*F21</f>
        <v>1053.48694</v>
      </c>
      <c r="J21" s="1"/>
      <c r="K21" s="1"/>
      <c r="L21" s="1"/>
      <c r="M21" s="1"/>
      <c r="N21" s="1"/>
    </row>
    <row r="22" spans="1:14" ht="45" hidden="1">
      <c r="A22" s="41" t="s">
        <v>89</v>
      </c>
      <c r="B22" s="13" t="s">
        <v>120</v>
      </c>
      <c r="C22" s="42" t="s">
        <v>10</v>
      </c>
      <c r="D22" s="46" t="s">
        <v>119</v>
      </c>
      <c r="E22" s="42" t="s">
        <v>20</v>
      </c>
      <c r="F22" s="43">
        <f>MEMÓRIA!D7</f>
        <v>0</v>
      </c>
      <c r="G22" s="44">
        <v>19.78</v>
      </c>
      <c r="H22" s="44">
        <f>H13*G22+G22</f>
        <v>24.224566000000003</v>
      </c>
      <c r="I22" s="45">
        <f>H22*F22</f>
        <v>0</v>
      </c>
      <c r="J22" s="1"/>
      <c r="K22" s="1"/>
      <c r="L22" s="1"/>
      <c r="M22" s="1"/>
      <c r="N22" s="1"/>
    </row>
    <row r="23" spans="1:14" ht="15" hidden="1">
      <c r="A23" s="41" t="s">
        <v>90</v>
      </c>
      <c r="B23" s="13" t="s">
        <v>22</v>
      </c>
      <c r="C23" s="13" t="s">
        <v>10</v>
      </c>
      <c r="D23" s="26" t="s">
        <v>21</v>
      </c>
      <c r="E23" s="42" t="s">
        <v>20</v>
      </c>
      <c r="F23" s="43">
        <f>MEMÓRIA!D8</f>
        <v>0</v>
      </c>
      <c r="G23" s="44">
        <v>214.17</v>
      </c>
      <c r="H23" s="80">
        <f>G23*H13+G23</f>
        <v>262.293999</v>
      </c>
      <c r="I23" s="45">
        <f aca="true" t="shared" si="2" ref="I23">H23*F23</f>
        <v>0</v>
      </c>
      <c r="J23" s="1"/>
      <c r="K23" s="1"/>
      <c r="L23" s="1"/>
      <c r="M23" s="1"/>
      <c r="N23" s="1"/>
    </row>
    <row r="24" spans="1:14" ht="29.25" customHeight="1">
      <c r="A24" s="125" t="s">
        <v>76</v>
      </c>
      <c r="B24" s="122"/>
      <c r="C24" s="122"/>
      <c r="D24" s="133" t="s">
        <v>25</v>
      </c>
      <c r="E24" s="128"/>
      <c r="F24" s="129"/>
      <c r="G24" s="130"/>
      <c r="H24" s="134"/>
      <c r="I24" s="258">
        <f>Planilha1!I22</f>
        <v>424445.92585408996</v>
      </c>
      <c r="J24" s="139">
        <f>I24/3</f>
        <v>141481.97528469664</v>
      </c>
      <c r="K24" s="139">
        <f>I24/3</f>
        <v>141481.97528469664</v>
      </c>
      <c r="L24" s="139">
        <f>I24/3</f>
        <v>141481.97528469664</v>
      </c>
      <c r="M24" s="1"/>
      <c r="N24" s="1"/>
    </row>
    <row r="25" spans="1:14" ht="30" hidden="1">
      <c r="A25" s="41" t="s">
        <v>15</v>
      </c>
      <c r="B25" s="13" t="s">
        <v>124</v>
      </c>
      <c r="C25" s="7" t="s">
        <v>10</v>
      </c>
      <c r="D25" s="135" t="s">
        <v>123</v>
      </c>
      <c r="E25" s="23" t="s">
        <v>19</v>
      </c>
      <c r="F25" s="136">
        <f>MEMÓRIA!D10</f>
        <v>6002.05</v>
      </c>
      <c r="G25" s="137">
        <v>3.82</v>
      </c>
      <c r="H25" s="137">
        <f>H13*G25+G25</f>
        <v>4.678354</v>
      </c>
      <c r="I25" s="137">
        <f aca="true" t="shared" si="3" ref="I25:I27">H25*F25</f>
        <v>28079.7146257</v>
      </c>
      <c r="J25" s="1"/>
      <c r="K25" s="1"/>
      <c r="L25" s="1"/>
      <c r="M25" s="1"/>
      <c r="N25" s="1"/>
    </row>
    <row r="26" spans="1:14" ht="45" hidden="1">
      <c r="A26" s="41" t="s">
        <v>16</v>
      </c>
      <c r="B26" s="13">
        <v>94991</v>
      </c>
      <c r="C26" s="7" t="s">
        <v>126</v>
      </c>
      <c r="D26" s="135" t="s">
        <v>125</v>
      </c>
      <c r="E26" s="23" t="s">
        <v>20</v>
      </c>
      <c r="F26" s="136">
        <f>MEMÓRIA!D11</f>
        <v>374.21</v>
      </c>
      <c r="G26" s="137">
        <v>642.15</v>
      </c>
      <c r="H26" s="137">
        <f>H13*G26+G26</f>
        <v>786.441105</v>
      </c>
      <c r="I26" s="137">
        <f t="shared" si="3"/>
        <v>294294.12590205</v>
      </c>
      <c r="J26" s="1"/>
      <c r="K26" s="1"/>
      <c r="L26" s="1"/>
      <c r="M26" s="1"/>
      <c r="N26" s="1"/>
    </row>
    <row r="27" spans="1:14" ht="45" hidden="1">
      <c r="A27" s="41" t="s">
        <v>17</v>
      </c>
      <c r="B27" s="13">
        <v>101090</v>
      </c>
      <c r="C27" s="7" t="s">
        <v>126</v>
      </c>
      <c r="D27" s="46" t="s">
        <v>147</v>
      </c>
      <c r="E27" s="23" t="s">
        <v>19</v>
      </c>
      <c r="F27" s="136">
        <f>MEMÓRIA!D12</f>
        <v>3.1</v>
      </c>
      <c r="G27" s="85">
        <v>182.74</v>
      </c>
      <c r="H27" s="85">
        <f>H13*G27+G27</f>
        <v>223.801678</v>
      </c>
      <c r="I27" s="85">
        <f t="shared" si="3"/>
        <v>693.7852018000001</v>
      </c>
      <c r="J27" s="1"/>
      <c r="K27" s="1"/>
      <c r="L27" s="1"/>
      <c r="M27" s="1"/>
      <c r="N27" s="1"/>
    </row>
    <row r="28" spans="1:14" ht="15.75" customHeight="1" hidden="1">
      <c r="A28" s="41" t="s">
        <v>18</v>
      </c>
      <c r="B28" s="3" t="s">
        <v>196</v>
      </c>
      <c r="C28" s="7" t="s">
        <v>26</v>
      </c>
      <c r="D28" s="132" t="s">
        <v>195</v>
      </c>
      <c r="E28" s="23" t="s">
        <v>11</v>
      </c>
      <c r="F28" s="136">
        <f>MEMÓRIA!D14</f>
        <v>56</v>
      </c>
      <c r="G28" s="85">
        <f>39.25/1.23</f>
        <v>31.910569105691057</v>
      </c>
      <c r="H28" s="85">
        <f>G28*H13+G28</f>
        <v>39.080873983739835</v>
      </c>
      <c r="I28" s="85">
        <f>H28*F28</f>
        <v>2188.528943089431</v>
      </c>
      <c r="J28" s="1"/>
      <c r="K28" s="1"/>
      <c r="L28" s="1"/>
      <c r="M28" s="1"/>
      <c r="N28" s="1"/>
    </row>
    <row r="29" spans="1:14" ht="29.25" customHeight="1">
      <c r="A29" s="125" t="s">
        <v>23</v>
      </c>
      <c r="B29" s="122"/>
      <c r="C29" s="122"/>
      <c r="D29" s="133" t="s">
        <v>164</v>
      </c>
      <c r="E29" s="128"/>
      <c r="F29" s="129"/>
      <c r="G29" s="130"/>
      <c r="H29" s="134"/>
      <c r="I29" s="258">
        <f>Planilha1!I28</f>
        <v>19528.37106028</v>
      </c>
      <c r="J29" s="1"/>
      <c r="K29" s="1"/>
      <c r="L29" s="139">
        <f>I29</f>
        <v>19528.37106028</v>
      </c>
      <c r="M29" s="1"/>
      <c r="N29" s="1"/>
    </row>
    <row r="30" spans="1:14" ht="28.5" customHeight="1" hidden="1">
      <c r="A30" s="5" t="s">
        <v>24</v>
      </c>
      <c r="B30" s="13" t="s">
        <v>64</v>
      </c>
      <c r="C30" s="7" t="s">
        <v>10</v>
      </c>
      <c r="D30" s="29" t="s">
        <v>58</v>
      </c>
      <c r="E30" s="23" t="s">
        <v>20</v>
      </c>
      <c r="F30" s="120">
        <f>MEMÓRIA!D16</f>
        <v>2</v>
      </c>
      <c r="G30" s="80">
        <v>58.41</v>
      </c>
      <c r="H30" s="80">
        <f>G30*H13+G30</f>
        <v>71.534727</v>
      </c>
      <c r="I30" s="80">
        <f>H30*F30</f>
        <v>143.069454</v>
      </c>
      <c r="J30" s="1"/>
      <c r="K30" s="1"/>
      <c r="L30" s="1"/>
      <c r="M30" s="1"/>
      <c r="N30" s="1"/>
    </row>
    <row r="31" spans="1:14" ht="17.25" customHeight="1" hidden="1">
      <c r="A31" s="5" t="s">
        <v>27</v>
      </c>
      <c r="B31" s="23" t="s">
        <v>66</v>
      </c>
      <c r="C31" s="7" t="s">
        <v>10</v>
      </c>
      <c r="D31" s="24" t="s">
        <v>60</v>
      </c>
      <c r="E31" s="23" t="s">
        <v>20</v>
      </c>
      <c r="F31" s="120">
        <f>MEMÓRIA!D17</f>
        <v>2</v>
      </c>
      <c r="G31" s="80">
        <v>416.28</v>
      </c>
      <c r="H31" s="80">
        <f>G31*H13+G31</f>
        <v>509.818116</v>
      </c>
      <c r="I31" s="80">
        <f aca="true" t="shared" si="4" ref="I31:I37">H31*F31</f>
        <v>1019.636232</v>
      </c>
      <c r="J31" s="1"/>
      <c r="K31" s="1"/>
      <c r="L31" s="1"/>
      <c r="M31" s="1"/>
      <c r="N31" s="1"/>
    </row>
    <row r="32" spans="1:14" ht="17.25" customHeight="1" hidden="1">
      <c r="A32" s="5" t="s">
        <v>81</v>
      </c>
      <c r="B32" s="13" t="s">
        <v>67</v>
      </c>
      <c r="C32" s="7" t="s">
        <v>10</v>
      </c>
      <c r="D32" s="132" t="s">
        <v>61</v>
      </c>
      <c r="E32" s="23" t="s">
        <v>20</v>
      </c>
      <c r="F32" s="120">
        <f>F31</f>
        <v>2</v>
      </c>
      <c r="G32" s="80">
        <v>164.2</v>
      </c>
      <c r="H32" s="80">
        <f>G32*H13+G32</f>
        <v>201.09573999999998</v>
      </c>
      <c r="I32" s="80">
        <f t="shared" si="4"/>
        <v>402.19147999999996</v>
      </c>
      <c r="J32" s="1"/>
      <c r="K32" s="1"/>
      <c r="L32" s="1"/>
      <c r="M32" s="1"/>
      <c r="N32" s="1"/>
    </row>
    <row r="33" spans="1:14" ht="29.25" customHeight="1" hidden="1">
      <c r="A33" s="5" t="s">
        <v>156</v>
      </c>
      <c r="B33" s="13">
        <v>35276</v>
      </c>
      <c r="C33" s="84" t="s">
        <v>149</v>
      </c>
      <c r="D33" s="46" t="s">
        <v>148</v>
      </c>
      <c r="E33" s="42" t="s">
        <v>11</v>
      </c>
      <c r="F33" s="43">
        <f>MEMÓRIA!D18</f>
        <v>28</v>
      </c>
      <c r="G33" s="44">
        <v>205.64</v>
      </c>
      <c r="H33" s="80">
        <f>G33*H13+G33</f>
        <v>251.847308</v>
      </c>
      <c r="I33" s="45">
        <f t="shared" si="4"/>
        <v>7051.724624</v>
      </c>
      <c r="J33" s="1"/>
      <c r="K33" s="1"/>
      <c r="L33" s="1"/>
      <c r="M33" s="1"/>
      <c r="N33" s="1"/>
    </row>
    <row r="34" spans="1:14" ht="45" hidden="1">
      <c r="A34" s="5" t="s">
        <v>157</v>
      </c>
      <c r="B34" s="13">
        <v>35272</v>
      </c>
      <c r="C34" s="84" t="s">
        <v>149</v>
      </c>
      <c r="D34" s="46" t="s">
        <v>150</v>
      </c>
      <c r="E34" s="42" t="s">
        <v>11</v>
      </c>
      <c r="F34" s="43">
        <f>MEMÓRIA!D19</f>
        <v>9.6</v>
      </c>
      <c r="G34" s="44">
        <v>55.88</v>
      </c>
      <c r="H34" s="80">
        <f>H13*G34+G34</f>
        <v>68.43623600000001</v>
      </c>
      <c r="I34" s="45">
        <f t="shared" si="4"/>
        <v>656.9878656000001</v>
      </c>
      <c r="J34" s="1"/>
      <c r="K34" s="1"/>
      <c r="L34" s="1"/>
      <c r="M34" s="1"/>
      <c r="N34" s="1"/>
    </row>
    <row r="35" spans="1:14" ht="45" hidden="1">
      <c r="A35" s="5" t="s">
        <v>158</v>
      </c>
      <c r="B35" s="13">
        <v>4472</v>
      </c>
      <c r="C35" s="84" t="s">
        <v>149</v>
      </c>
      <c r="D35" s="46" t="s">
        <v>151</v>
      </c>
      <c r="E35" s="42" t="s">
        <v>11</v>
      </c>
      <c r="F35" s="43">
        <f>MEMÓRIA!D20</f>
        <v>91</v>
      </c>
      <c r="G35" s="44">
        <v>37.44</v>
      </c>
      <c r="H35" s="80">
        <f>H13*G35+G35</f>
        <v>45.852768</v>
      </c>
      <c r="I35" s="45">
        <f t="shared" si="4"/>
        <v>4172.601888</v>
      </c>
      <c r="J35" s="1"/>
      <c r="K35" s="1"/>
      <c r="L35" s="1"/>
      <c r="M35" s="1"/>
      <c r="N35" s="1"/>
    </row>
    <row r="36" spans="1:14" ht="30" hidden="1">
      <c r="A36" s="5" t="s">
        <v>159</v>
      </c>
      <c r="B36" s="13" t="s">
        <v>153</v>
      </c>
      <c r="C36" s="13" t="s">
        <v>10</v>
      </c>
      <c r="D36" s="46" t="s">
        <v>152</v>
      </c>
      <c r="E36" s="42" t="s">
        <v>11</v>
      </c>
      <c r="F36" s="43">
        <f>MEMÓRIA!D21</f>
        <v>128.6</v>
      </c>
      <c r="G36" s="44">
        <v>16.39</v>
      </c>
      <c r="H36" s="80">
        <f>G36*H13+G36</f>
        <v>20.072833000000003</v>
      </c>
      <c r="I36" s="45">
        <f t="shared" si="4"/>
        <v>2581.3663238000004</v>
      </c>
      <c r="J36" s="1"/>
      <c r="K36" s="1"/>
      <c r="L36" s="1"/>
      <c r="M36" s="1"/>
      <c r="N36" s="1"/>
    </row>
    <row r="37" spans="1:14" ht="15" hidden="1">
      <c r="A37" s="5" t="s">
        <v>220</v>
      </c>
      <c r="B37" s="1" t="s">
        <v>155</v>
      </c>
      <c r="C37" s="13" t="s">
        <v>10</v>
      </c>
      <c r="D37" s="132" t="s">
        <v>154</v>
      </c>
      <c r="E37" s="42" t="s">
        <v>11</v>
      </c>
      <c r="F37" s="43">
        <f>MEMÓRIA!D22</f>
        <v>61.04</v>
      </c>
      <c r="G37" s="44">
        <v>26.54</v>
      </c>
      <c r="H37" s="80">
        <f>G37*H13+G37</f>
        <v>32.503538</v>
      </c>
      <c r="I37" s="45">
        <f t="shared" si="4"/>
        <v>1984.0159595199998</v>
      </c>
      <c r="J37" s="1"/>
      <c r="K37" s="1"/>
      <c r="L37" s="1"/>
      <c r="M37" s="1"/>
      <c r="N37" s="1"/>
    </row>
    <row r="38" spans="1:14" ht="29.25" customHeight="1">
      <c r="A38" s="125" t="s">
        <v>34</v>
      </c>
      <c r="B38" s="122"/>
      <c r="C38" s="122"/>
      <c r="D38" s="133" t="s">
        <v>209</v>
      </c>
      <c r="E38" s="128"/>
      <c r="F38" s="129"/>
      <c r="G38" s="130"/>
      <c r="H38" s="134"/>
      <c r="I38" s="254">
        <f>Planilha1!I37</f>
        <v>56607.39</v>
      </c>
      <c r="J38" s="1"/>
      <c r="K38" s="1"/>
      <c r="L38" s="139">
        <f>I38/2</f>
        <v>28303.695</v>
      </c>
      <c r="M38" s="139">
        <f>I38/2</f>
        <v>28303.695</v>
      </c>
      <c r="N38" s="1"/>
    </row>
    <row r="39" spans="1:14" ht="16.5" customHeight="1" hidden="1">
      <c r="A39" s="125" t="s">
        <v>35</v>
      </c>
      <c r="B39" s="122"/>
      <c r="C39" s="122"/>
      <c r="D39" s="133" t="s">
        <v>57</v>
      </c>
      <c r="E39" s="128"/>
      <c r="F39" s="129"/>
      <c r="G39" s="130"/>
      <c r="H39" s="134"/>
      <c r="I39" s="131"/>
      <c r="J39" s="1"/>
      <c r="K39" s="1"/>
      <c r="L39" s="1"/>
      <c r="M39" s="1"/>
      <c r="N39" s="1"/>
    </row>
    <row r="40" spans="1:14" ht="30" hidden="1">
      <c r="A40" s="5" t="s">
        <v>129</v>
      </c>
      <c r="B40" s="13" t="s">
        <v>64</v>
      </c>
      <c r="C40" s="7" t="s">
        <v>10</v>
      </c>
      <c r="D40" s="29" t="s">
        <v>58</v>
      </c>
      <c r="E40" s="23" t="s">
        <v>20</v>
      </c>
      <c r="F40" s="120">
        <f>MEMÓRIA!D24</f>
        <v>53</v>
      </c>
      <c r="G40" s="80">
        <v>58.41</v>
      </c>
      <c r="H40" s="80">
        <f>G40*H13+G40</f>
        <v>71.534727</v>
      </c>
      <c r="I40" s="80">
        <f>H40*F40</f>
        <v>3791.3405310000003</v>
      </c>
      <c r="J40" s="1"/>
      <c r="K40" s="1"/>
      <c r="L40" s="1"/>
      <c r="M40" s="1"/>
      <c r="N40" s="1"/>
    </row>
    <row r="41" spans="1:14" ht="15" hidden="1">
      <c r="A41" s="5" t="s">
        <v>130</v>
      </c>
      <c r="B41" s="23" t="s">
        <v>65</v>
      </c>
      <c r="C41" s="7" t="s">
        <v>10</v>
      </c>
      <c r="D41" s="24" t="s">
        <v>59</v>
      </c>
      <c r="E41" s="23" t="s">
        <v>20</v>
      </c>
      <c r="F41" s="120" t="e">
        <f>MEMÓRIA!#REF!</f>
        <v>#REF!</v>
      </c>
      <c r="G41" s="80">
        <v>144.71</v>
      </c>
      <c r="H41" s="80">
        <f>G41*H13+G41</f>
        <v>177.226337</v>
      </c>
      <c r="I41" s="80" t="e">
        <f aca="true" t="shared" si="5" ref="I41:I46">H41*F41</f>
        <v>#REF!</v>
      </c>
      <c r="J41" s="1"/>
      <c r="K41" s="1"/>
      <c r="L41" s="1"/>
      <c r="M41" s="1"/>
      <c r="N41" s="1"/>
    </row>
    <row r="42" spans="1:14" ht="15" hidden="1">
      <c r="A42" s="19" t="s">
        <v>131</v>
      </c>
      <c r="B42" s="23" t="s">
        <v>66</v>
      </c>
      <c r="C42" s="7" t="s">
        <v>10</v>
      </c>
      <c r="D42" s="24" t="s">
        <v>60</v>
      </c>
      <c r="E42" s="23" t="s">
        <v>20</v>
      </c>
      <c r="F42" s="120" t="e">
        <f>MEMÓRIA!#REF!</f>
        <v>#REF!</v>
      </c>
      <c r="G42" s="80">
        <v>416.28</v>
      </c>
      <c r="H42" s="80">
        <f>G42*H13+G42</f>
        <v>509.818116</v>
      </c>
      <c r="I42" s="80" t="e">
        <f t="shared" si="5"/>
        <v>#REF!</v>
      </c>
      <c r="J42" s="1"/>
      <c r="K42" s="1"/>
      <c r="L42" s="1"/>
      <c r="M42" s="1"/>
      <c r="N42" s="1"/>
    </row>
    <row r="43" spans="1:14" ht="15" hidden="1">
      <c r="A43" s="19" t="s">
        <v>132</v>
      </c>
      <c r="B43" s="13" t="s">
        <v>67</v>
      </c>
      <c r="C43" s="7" t="s">
        <v>10</v>
      </c>
      <c r="D43" s="132" t="s">
        <v>61</v>
      </c>
      <c r="E43" s="23" t="s">
        <v>20</v>
      </c>
      <c r="F43" s="120" t="e">
        <f>F42</f>
        <v>#REF!</v>
      </c>
      <c r="G43" s="80">
        <v>164.2</v>
      </c>
      <c r="H43" s="80">
        <f>G43*H13+G43</f>
        <v>201.09573999999998</v>
      </c>
      <c r="I43" s="80" t="e">
        <f>H43*F43</f>
        <v>#REF!</v>
      </c>
      <c r="J43" s="1"/>
      <c r="K43" s="1"/>
      <c r="L43" s="1"/>
      <c r="M43" s="1"/>
      <c r="N43" s="1"/>
    </row>
    <row r="44" spans="1:14" ht="15" hidden="1">
      <c r="A44" s="19" t="s">
        <v>133</v>
      </c>
      <c r="B44" s="23" t="s">
        <v>68</v>
      </c>
      <c r="C44" s="7" t="s">
        <v>10</v>
      </c>
      <c r="D44" s="24" t="s">
        <v>62</v>
      </c>
      <c r="E44" s="23" t="s">
        <v>19</v>
      </c>
      <c r="F44" s="120" t="e">
        <f>MEMÓRIA!#REF!</f>
        <v>#REF!</v>
      </c>
      <c r="G44" s="80">
        <v>96.34</v>
      </c>
      <c r="H44" s="80">
        <f>G44*H13+G44</f>
        <v>117.987598</v>
      </c>
      <c r="I44" s="80" t="e">
        <f t="shared" si="5"/>
        <v>#REF!</v>
      </c>
      <c r="J44" s="1"/>
      <c r="K44" s="1"/>
      <c r="L44" s="1"/>
      <c r="M44" s="1"/>
      <c r="N44" s="1"/>
    </row>
    <row r="45" spans="1:14" ht="24" hidden="1">
      <c r="A45" s="19" t="s">
        <v>134</v>
      </c>
      <c r="B45" s="23" t="s">
        <v>69</v>
      </c>
      <c r="C45" s="7" t="s">
        <v>10</v>
      </c>
      <c r="D45" s="24" t="s">
        <v>63</v>
      </c>
      <c r="E45" s="23" t="s">
        <v>14</v>
      </c>
      <c r="F45" s="120" t="e">
        <f>MEMÓRIA!#REF!</f>
        <v>#REF!</v>
      </c>
      <c r="G45" s="80">
        <v>11.59</v>
      </c>
      <c r="H45" s="80">
        <f>G45*H13+G45</f>
        <v>14.194272999999999</v>
      </c>
      <c r="I45" s="80" t="e">
        <f t="shared" si="5"/>
        <v>#REF!</v>
      </c>
      <c r="J45" s="1"/>
      <c r="K45" s="1"/>
      <c r="L45" s="1"/>
      <c r="M45" s="1"/>
      <c r="N45" s="1"/>
    </row>
    <row r="46" spans="1:14" ht="24" hidden="1">
      <c r="A46" s="19" t="s">
        <v>213</v>
      </c>
      <c r="B46" s="23" t="str">
        <f>'[2]desonerado-181'!$A$669</f>
        <v>12.01.021</v>
      </c>
      <c r="C46" s="7" t="s">
        <v>10</v>
      </c>
      <c r="D46" s="24" t="str">
        <f>'[2]desonerado-181'!$B$669</f>
        <v>Broca em concreto armado diâmetro de 20 cm - completa</v>
      </c>
      <c r="E46" s="23" t="s">
        <v>11</v>
      </c>
      <c r="F46" s="120" t="e">
        <f>MEMÓRIA!#REF!</f>
        <v>#REF!</v>
      </c>
      <c r="G46" s="80">
        <v>62.42</v>
      </c>
      <c r="H46" s="80">
        <f>G46*H13+G46</f>
        <v>76.445774</v>
      </c>
      <c r="I46" s="80" t="e">
        <f t="shared" si="5"/>
        <v>#REF!</v>
      </c>
      <c r="J46" s="1"/>
      <c r="K46" s="1"/>
      <c r="L46" s="1"/>
      <c r="M46" s="1"/>
      <c r="N46" s="1"/>
    </row>
    <row r="47" spans="1:14" ht="15" hidden="1">
      <c r="A47" s="125" t="s">
        <v>36</v>
      </c>
      <c r="B47" s="122"/>
      <c r="C47" s="122"/>
      <c r="D47" s="133" t="s">
        <v>70</v>
      </c>
      <c r="E47" s="128"/>
      <c r="F47" s="129"/>
      <c r="G47" s="130"/>
      <c r="H47" s="134"/>
      <c r="I47" s="131"/>
      <c r="J47" s="1"/>
      <c r="K47" s="1"/>
      <c r="L47" s="1"/>
      <c r="M47" s="1"/>
      <c r="N47" s="1"/>
    </row>
    <row r="48" spans="1:14" ht="15" hidden="1">
      <c r="A48" s="5" t="s">
        <v>135</v>
      </c>
      <c r="B48" s="23" t="s">
        <v>66</v>
      </c>
      <c r="C48" s="7" t="s">
        <v>10</v>
      </c>
      <c r="D48" s="24" t="s">
        <v>60</v>
      </c>
      <c r="E48" s="23" t="s">
        <v>20</v>
      </c>
      <c r="F48" s="120" t="e">
        <f>MEMÓRIA!#REF!</f>
        <v>#REF!</v>
      </c>
      <c r="G48" s="80">
        <v>416.28</v>
      </c>
      <c r="H48" s="80">
        <f>G48*H18+G48</f>
        <v>875.1163044</v>
      </c>
      <c r="I48" s="80" t="e">
        <f aca="true" t="shared" si="6" ref="I48:I51">H48*F48</f>
        <v>#REF!</v>
      </c>
      <c r="J48" s="1"/>
      <c r="K48" s="1"/>
      <c r="L48" s="1"/>
      <c r="M48" s="1"/>
      <c r="N48" s="1"/>
    </row>
    <row r="49" spans="1:14" ht="15" hidden="1">
      <c r="A49" s="5" t="s">
        <v>136</v>
      </c>
      <c r="B49" s="13" t="s">
        <v>215</v>
      </c>
      <c r="C49" s="7" t="s">
        <v>10</v>
      </c>
      <c r="D49" s="132" t="s">
        <v>214</v>
      </c>
      <c r="E49" s="23" t="s">
        <v>20</v>
      </c>
      <c r="F49" s="120" t="e">
        <f>F48</f>
        <v>#REF!</v>
      </c>
      <c r="G49" s="80">
        <v>113.42</v>
      </c>
      <c r="H49" s="80">
        <f>G49*H13+G49</f>
        <v>138.905474</v>
      </c>
      <c r="I49" s="80" t="e">
        <f>H49*F49</f>
        <v>#REF!</v>
      </c>
      <c r="J49" s="1"/>
      <c r="K49" s="1"/>
      <c r="L49" s="1"/>
      <c r="M49" s="1"/>
      <c r="N49" s="1"/>
    </row>
    <row r="50" spans="1:14" ht="15" hidden="1">
      <c r="A50" s="5" t="s">
        <v>137</v>
      </c>
      <c r="B50" s="23" t="s">
        <v>68</v>
      </c>
      <c r="C50" s="7" t="s">
        <v>10</v>
      </c>
      <c r="D50" s="24" t="s">
        <v>62</v>
      </c>
      <c r="E50" s="23" t="s">
        <v>19</v>
      </c>
      <c r="F50" s="120" t="e">
        <f>MEMÓRIA!#REF!</f>
        <v>#REF!</v>
      </c>
      <c r="G50" s="80">
        <v>96.34</v>
      </c>
      <c r="H50" s="80">
        <f>G50*H18+G50</f>
        <v>202.5288382</v>
      </c>
      <c r="I50" s="80" t="e">
        <f t="shared" si="6"/>
        <v>#REF!</v>
      </c>
      <c r="J50" s="1"/>
      <c r="K50" s="1"/>
      <c r="L50" s="1"/>
      <c r="M50" s="1"/>
      <c r="N50" s="1"/>
    </row>
    <row r="51" spans="1:14" ht="24" hidden="1">
      <c r="A51" s="5" t="s">
        <v>216</v>
      </c>
      <c r="B51" s="23" t="s">
        <v>69</v>
      </c>
      <c r="C51" s="7" t="s">
        <v>10</v>
      </c>
      <c r="D51" s="24" t="s">
        <v>63</v>
      </c>
      <c r="E51" s="23" t="s">
        <v>14</v>
      </c>
      <c r="F51" s="120">
        <f>MEMÓRIA!D38</f>
        <v>1665.26</v>
      </c>
      <c r="G51" s="80">
        <v>11.59</v>
      </c>
      <c r="H51" s="80">
        <f>G51*H18+G51</f>
        <v>24.3648457</v>
      </c>
      <c r="I51" s="80">
        <f t="shared" si="6"/>
        <v>40573.802950382</v>
      </c>
      <c r="J51" s="1"/>
      <c r="K51" s="1"/>
      <c r="L51" s="1"/>
      <c r="M51" s="1"/>
      <c r="N51" s="1"/>
    </row>
    <row r="52" spans="1:14" ht="15" hidden="1">
      <c r="A52" s="125" t="s">
        <v>83</v>
      </c>
      <c r="B52" s="122"/>
      <c r="C52" s="122"/>
      <c r="D52" s="133" t="s">
        <v>127</v>
      </c>
      <c r="E52" s="128"/>
      <c r="F52" s="129"/>
      <c r="G52" s="130"/>
      <c r="H52" s="134"/>
      <c r="I52" s="131"/>
      <c r="J52" s="1"/>
      <c r="K52" s="1"/>
      <c r="L52" s="1"/>
      <c r="M52" s="1"/>
      <c r="N52" s="1"/>
    </row>
    <row r="53" spans="1:14" ht="30" hidden="1">
      <c r="A53" s="5" t="s">
        <v>138</v>
      </c>
      <c r="B53" s="13" t="s">
        <v>38</v>
      </c>
      <c r="C53" s="13" t="s">
        <v>10</v>
      </c>
      <c r="D53" s="29" t="s">
        <v>37</v>
      </c>
      <c r="E53" s="42" t="s">
        <v>19</v>
      </c>
      <c r="F53" s="43" t="e">
        <f>MEMÓRIA!#REF!</f>
        <v>#REF!</v>
      </c>
      <c r="G53" s="44">
        <v>76.65</v>
      </c>
      <c r="H53" s="80">
        <f>G53*H13+G53</f>
        <v>93.873255</v>
      </c>
      <c r="I53" s="45" t="e">
        <f>H53*F53</f>
        <v>#REF!</v>
      </c>
      <c r="J53" s="1"/>
      <c r="K53" s="1"/>
      <c r="L53" s="1"/>
      <c r="M53" s="1"/>
      <c r="N53" s="1"/>
    </row>
    <row r="54" spans="1:14" ht="15" hidden="1">
      <c r="A54" s="5" t="s">
        <v>139</v>
      </c>
      <c r="B54" s="13" t="s">
        <v>32</v>
      </c>
      <c r="C54" s="13" t="s">
        <v>10</v>
      </c>
      <c r="D54" s="26" t="s">
        <v>30</v>
      </c>
      <c r="E54" s="42" t="s">
        <v>19</v>
      </c>
      <c r="F54" s="43" t="e">
        <f>MEMÓRIA!#REF!</f>
        <v>#REF!</v>
      </c>
      <c r="G54" s="44">
        <v>6.67</v>
      </c>
      <c r="H54" s="80">
        <f>G54*H13+G54</f>
        <v>8.168749</v>
      </c>
      <c r="I54" s="45" t="e">
        <f>H54*F54</f>
        <v>#REF!</v>
      </c>
      <c r="J54" s="1"/>
      <c r="K54" s="1"/>
      <c r="L54" s="1"/>
      <c r="M54" s="1"/>
      <c r="N54" s="1"/>
    </row>
    <row r="55" spans="1:14" ht="15" hidden="1">
      <c r="A55" s="5" t="s">
        <v>140</v>
      </c>
      <c r="B55" s="13" t="s">
        <v>29</v>
      </c>
      <c r="C55" s="13" t="s">
        <v>10</v>
      </c>
      <c r="D55" s="26" t="s">
        <v>28</v>
      </c>
      <c r="E55" s="42" t="s">
        <v>19</v>
      </c>
      <c r="F55" s="43" t="e">
        <f>MEMÓRIA!#REF!</f>
        <v>#REF!</v>
      </c>
      <c r="G55" s="44">
        <v>20.75</v>
      </c>
      <c r="H55" s="80">
        <f>G55*H13+G55</f>
        <v>25.412525000000002</v>
      </c>
      <c r="I55" s="45" t="e">
        <f>H55*F55</f>
        <v>#REF!</v>
      </c>
      <c r="J55" s="1"/>
      <c r="K55" s="1"/>
      <c r="L55" s="1"/>
      <c r="M55" s="1"/>
      <c r="N55" s="1"/>
    </row>
    <row r="56" spans="1:14" ht="15" hidden="1">
      <c r="A56" s="5" t="s">
        <v>141</v>
      </c>
      <c r="B56" s="13" t="s">
        <v>33</v>
      </c>
      <c r="C56" s="13" t="s">
        <v>10</v>
      </c>
      <c r="D56" s="26" t="s">
        <v>31</v>
      </c>
      <c r="E56" s="42" t="s">
        <v>19</v>
      </c>
      <c r="F56" s="43" t="e">
        <f>MEMÓRIA!#REF!</f>
        <v>#REF!</v>
      </c>
      <c r="G56" s="44">
        <v>12.49</v>
      </c>
      <c r="H56" s="80">
        <f>G56*H13+G56</f>
        <v>15.296503000000001</v>
      </c>
      <c r="I56" s="45" t="e">
        <f>H56*F56</f>
        <v>#REF!</v>
      </c>
      <c r="J56" s="1"/>
      <c r="K56" s="1"/>
      <c r="L56" s="1"/>
      <c r="M56" s="1"/>
      <c r="N56" s="1"/>
    </row>
    <row r="57" spans="1:14" ht="15" hidden="1">
      <c r="A57" s="5" t="s">
        <v>142</v>
      </c>
      <c r="B57" s="23" t="s">
        <v>71</v>
      </c>
      <c r="C57" s="31" t="s">
        <v>10</v>
      </c>
      <c r="D57" s="24" t="s">
        <v>128</v>
      </c>
      <c r="E57" s="30" t="s">
        <v>19</v>
      </c>
      <c r="F57" s="120" t="e">
        <f>MEMÓRIA!#REF!</f>
        <v>#REF!</v>
      </c>
      <c r="G57" s="80">
        <v>28.91</v>
      </c>
      <c r="H57" s="80">
        <f>G57*H13+G57</f>
        <v>35.406077</v>
      </c>
      <c r="I57" s="80" t="e">
        <f>H57*F57</f>
        <v>#REF!</v>
      </c>
      <c r="J57" s="1"/>
      <c r="K57" s="1"/>
      <c r="L57" s="1"/>
      <c r="M57" s="1"/>
      <c r="N57" s="1"/>
    </row>
    <row r="58" spans="1:14" ht="45" hidden="1">
      <c r="A58" s="5" t="s">
        <v>194</v>
      </c>
      <c r="B58" s="13">
        <v>101090</v>
      </c>
      <c r="C58" s="7" t="s">
        <v>126</v>
      </c>
      <c r="D58" s="46" t="s">
        <v>147</v>
      </c>
      <c r="E58" s="23" t="s">
        <v>19</v>
      </c>
      <c r="F58" s="136" t="e">
        <f>MEMÓRIA!#REF!</f>
        <v>#REF!</v>
      </c>
      <c r="G58" s="85">
        <v>182.74</v>
      </c>
      <c r="H58" s="85">
        <f>G58*H13+G58</f>
        <v>223.801678</v>
      </c>
      <c r="I58" s="85" t="e">
        <f aca="true" t="shared" si="7" ref="I58">H58*F58</f>
        <v>#REF!</v>
      </c>
      <c r="J58" s="1"/>
      <c r="K58" s="1"/>
      <c r="L58" s="1"/>
      <c r="M58" s="1"/>
      <c r="N58" s="1"/>
    </row>
    <row r="59" spans="1:14" ht="15" hidden="1">
      <c r="A59" s="125" t="s">
        <v>91</v>
      </c>
      <c r="B59" s="122"/>
      <c r="C59" s="122"/>
      <c r="D59" s="133" t="s">
        <v>51</v>
      </c>
      <c r="E59" s="128"/>
      <c r="F59" s="129"/>
      <c r="G59" s="130"/>
      <c r="H59" s="134"/>
      <c r="I59" s="131"/>
      <c r="J59" s="1"/>
      <c r="K59" s="1"/>
      <c r="L59" s="1"/>
      <c r="M59" s="1"/>
      <c r="N59" s="1"/>
    </row>
    <row r="60" spans="1:14" ht="30" hidden="1">
      <c r="A60" s="5" t="s">
        <v>143</v>
      </c>
      <c r="B60" s="13" t="s">
        <v>100</v>
      </c>
      <c r="C60" s="30" t="s">
        <v>10</v>
      </c>
      <c r="D60" s="29" t="s">
        <v>98</v>
      </c>
      <c r="E60" s="30" t="s">
        <v>19</v>
      </c>
      <c r="F60" s="120">
        <f>MEMÓRIA!D40</f>
        <v>173.2</v>
      </c>
      <c r="G60" s="80">
        <v>151.83</v>
      </c>
      <c r="H60" s="80">
        <f>G60*H13+G60</f>
        <v>185.94620100000003</v>
      </c>
      <c r="I60" s="80">
        <f aca="true" t="shared" si="8" ref="I60:I63">H60*F60</f>
        <v>32205.882013200004</v>
      </c>
      <c r="J60" s="1"/>
      <c r="K60" s="1"/>
      <c r="L60" s="1"/>
      <c r="M60" s="1"/>
      <c r="N60" s="1"/>
    </row>
    <row r="61" spans="1:14" ht="15" hidden="1">
      <c r="A61" s="5" t="s">
        <v>144</v>
      </c>
      <c r="B61" s="13" t="s">
        <v>101</v>
      </c>
      <c r="C61" s="30" t="s">
        <v>10</v>
      </c>
      <c r="D61" s="26" t="s">
        <v>99</v>
      </c>
      <c r="E61" s="30" t="s">
        <v>19</v>
      </c>
      <c r="F61" s="120" t="e">
        <f>MEMÓRIA!#REF!</f>
        <v>#REF!</v>
      </c>
      <c r="G61" s="80">
        <v>59.8</v>
      </c>
      <c r="H61" s="80">
        <f>G61*H13+G61</f>
        <v>73.23706</v>
      </c>
      <c r="I61" s="80" t="e">
        <f t="shared" si="8"/>
        <v>#REF!</v>
      </c>
      <c r="J61" s="1"/>
      <c r="K61" s="1"/>
      <c r="L61" s="1"/>
      <c r="M61" s="1"/>
      <c r="N61" s="1"/>
    </row>
    <row r="62" spans="1:14" ht="30" hidden="1">
      <c r="A62" s="5" t="s">
        <v>145</v>
      </c>
      <c r="B62" s="13" t="s">
        <v>97</v>
      </c>
      <c r="C62" s="30" t="s">
        <v>10</v>
      </c>
      <c r="D62" s="29" t="s">
        <v>96</v>
      </c>
      <c r="E62" s="30" t="s">
        <v>11</v>
      </c>
      <c r="F62" s="120" t="e">
        <f>MEMÓRIA!#REF!</f>
        <v>#REF!</v>
      </c>
      <c r="G62" s="80">
        <v>28.7</v>
      </c>
      <c r="H62" s="80">
        <f>G62*H13+G62</f>
        <v>35.14889</v>
      </c>
      <c r="I62" s="80" t="e">
        <f t="shared" si="8"/>
        <v>#REF!</v>
      </c>
      <c r="J62" s="1"/>
      <c r="K62" s="1"/>
      <c r="L62" s="1"/>
      <c r="M62" s="1"/>
      <c r="N62" s="1"/>
    </row>
    <row r="63" spans="1:14" ht="15" hidden="1">
      <c r="A63" s="5" t="s">
        <v>146</v>
      </c>
      <c r="B63" s="13" t="s">
        <v>103</v>
      </c>
      <c r="C63" s="30" t="s">
        <v>10</v>
      </c>
      <c r="D63" s="26" t="s">
        <v>102</v>
      </c>
      <c r="E63" s="30" t="s">
        <v>11</v>
      </c>
      <c r="F63" s="120" t="e">
        <f>MEMÓRIA!#REF!</f>
        <v>#REF!</v>
      </c>
      <c r="G63" s="80">
        <v>35.83</v>
      </c>
      <c r="H63" s="80">
        <f>G63*H13+G63</f>
        <v>43.881001</v>
      </c>
      <c r="I63" s="80" t="e">
        <f t="shared" si="8"/>
        <v>#REF!</v>
      </c>
      <c r="J63" s="1"/>
      <c r="K63" s="1"/>
      <c r="L63" s="1"/>
      <c r="M63" s="1"/>
      <c r="N63" s="1"/>
    </row>
    <row r="64" spans="1:14" ht="15" hidden="1">
      <c r="A64" s="125" t="s">
        <v>92</v>
      </c>
      <c r="B64" s="122"/>
      <c r="C64" s="122"/>
      <c r="D64" s="133" t="s">
        <v>209</v>
      </c>
      <c r="E64" s="128"/>
      <c r="F64" s="129"/>
      <c r="G64" s="130"/>
      <c r="H64" s="134"/>
      <c r="I64" s="131"/>
      <c r="J64" s="1"/>
      <c r="K64" s="1"/>
      <c r="L64" s="1"/>
      <c r="M64" s="1"/>
      <c r="N64" s="1"/>
    </row>
    <row r="65" spans="1:14" ht="60" hidden="1">
      <c r="A65" s="41" t="s">
        <v>212</v>
      </c>
      <c r="B65" s="30" t="s">
        <v>210</v>
      </c>
      <c r="C65" s="30" t="s">
        <v>10</v>
      </c>
      <c r="D65" s="46" t="s">
        <v>211</v>
      </c>
      <c r="E65" s="30" t="s">
        <v>12</v>
      </c>
      <c r="F65" s="120">
        <v>2</v>
      </c>
      <c r="G65" s="80">
        <v>271.03</v>
      </c>
      <c r="H65" s="80">
        <f>G65*H13+G65</f>
        <v>331.930441</v>
      </c>
      <c r="I65" s="80">
        <f>H65*F65</f>
        <v>663.860882</v>
      </c>
      <c r="J65" s="1"/>
      <c r="K65" s="1"/>
      <c r="L65" s="1"/>
      <c r="M65" s="1"/>
      <c r="N65" s="1"/>
    </row>
    <row r="66" spans="1:14" ht="27" customHeight="1">
      <c r="A66" s="125" t="s">
        <v>39</v>
      </c>
      <c r="B66" s="122"/>
      <c r="C66" s="122"/>
      <c r="D66" s="133" t="s">
        <v>165</v>
      </c>
      <c r="E66" s="128"/>
      <c r="F66" s="129"/>
      <c r="G66" s="130"/>
      <c r="H66" s="134"/>
      <c r="I66" s="254">
        <f>Planilha1!I39</f>
        <v>161558.68597066</v>
      </c>
      <c r="J66" s="139"/>
      <c r="K66" s="139">
        <f>I66/3</f>
        <v>53852.89532355333</v>
      </c>
      <c r="L66" s="139">
        <f>I66/3</f>
        <v>53852.89532355333</v>
      </c>
      <c r="M66" s="139">
        <f>I66/3</f>
        <v>53852.89532355333</v>
      </c>
      <c r="N66" s="1"/>
    </row>
    <row r="67" spans="1:14" ht="15" hidden="1">
      <c r="A67" s="5" t="s">
        <v>40</v>
      </c>
      <c r="B67" s="305" t="s">
        <v>170</v>
      </c>
      <c r="C67" s="305"/>
      <c r="D67" s="46" t="s">
        <v>169</v>
      </c>
      <c r="E67" s="42" t="s">
        <v>12</v>
      </c>
      <c r="F67" s="43">
        <v>56</v>
      </c>
      <c r="G67" s="80">
        <f>'[3]quadro resumo orçamentos'!$D$7</f>
        <v>1366.743333333333</v>
      </c>
      <c r="H67" s="80">
        <f>G67*H13+G67</f>
        <v>1673.850560333333</v>
      </c>
      <c r="I67" s="45">
        <f>H67*F67</f>
        <v>93735.63137866666</v>
      </c>
      <c r="J67" s="1"/>
      <c r="K67" s="1"/>
      <c r="L67" s="1"/>
      <c r="M67" s="1"/>
      <c r="N67" s="1"/>
    </row>
    <row r="68" spans="1:14" ht="50.25" customHeight="1" hidden="1">
      <c r="A68" s="5" t="s">
        <v>41</v>
      </c>
      <c r="B68" s="13">
        <v>101522</v>
      </c>
      <c r="C68" s="13" t="s">
        <v>126</v>
      </c>
      <c r="D68" s="46" t="s">
        <v>205</v>
      </c>
      <c r="E68" s="42" t="s">
        <v>12</v>
      </c>
      <c r="F68" s="43">
        <f>MEMÓRIA!D43</f>
        <v>0</v>
      </c>
      <c r="G68" s="44">
        <v>1146.7</v>
      </c>
      <c r="H68" s="80">
        <f>G68*H13+G68</f>
        <v>1404.3634900000002</v>
      </c>
      <c r="I68" s="45">
        <f>H68*F68</f>
        <v>0</v>
      </c>
      <c r="J68" s="1"/>
      <c r="K68" s="1"/>
      <c r="L68" s="1"/>
      <c r="M68" s="1"/>
      <c r="N68" s="1"/>
    </row>
    <row r="69" spans="1:14" ht="30" hidden="1">
      <c r="A69" s="5" t="s">
        <v>93</v>
      </c>
      <c r="B69" s="13" t="s">
        <v>64</v>
      </c>
      <c r="C69" s="7" t="s">
        <v>10</v>
      </c>
      <c r="D69" s="29" t="s">
        <v>58</v>
      </c>
      <c r="E69" s="23" t="s">
        <v>20</v>
      </c>
      <c r="F69" s="43">
        <f>MEMÓRIA!D44</f>
        <v>0</v>
      </c>
      <c r="G69" s="80">
        <v>58.41</v>
      </c>
      <c r="H69" s="80">
        <f>H13*G69+G69</f>
        <v>71.534727</v>
      </c>
      <c r="I69" s="45">
        <f aca="true" t="shared" si="9" ref="I69:I72">H69*F69</f>
        <v>0</v>
      </c>
      <c r="J69" s="1"/>
      <c r="K69" s="1"/>
      <c r="L69" s="1"/>
      <c r="M69" s="1"/>
      <c r="N69" s="1"/>
    </row>
    <row r="70" spans="1:14" ht="15" hidden="1">
      <c r="A70" s="5" t="s">
        <v>94</v>
      </c>
      <c r="B70" s="23" t="s">
        <v>66</v>
      </c>
      <c r="C70" s="7" t="s">
        <v>10</v>
      </c>
      <c r="D70" s="24" t="s">
        <v>60</v>
      </c>
      <c r="E70" s="23" t="s">
        <v>20</v>
      </c>
      <c r="F70" s="43">
        <f>MEMÓRIA!D45</f>
        <v>0</v>
      </c>
      <c r="G70" s="80">
        <v>416.28</v>
      </c>
      <c r="H70" s="80">
        <f>G70*H13+G70</f>
        <v>509.818116</v>
      </c>
      <c r="I70" s="45"/>
      <c r="J70" s="1"/>
      <c r="K70" s="1"/>
      <c r="L70" s="1"/>
      <c r="M70" s="1"/>
      <c r="N70" s="1"/>
    </row>
    <row r="71" spans="1:14" ht="15" hidden="1">
      <c r="A71" s="5" t="s">
        <v>95</v>
      </c>
      <c r="B71" s="13" t="s">
        <v>67</v>
      </c>
      <c r="C71" s="7" t="s">
        <v>10</v>
      </c>
      <c r="D71" s="132" t="s">
        <v>61</v>
      </c>
      <c r="E71" s="23" t="s">
        <v>20</v>
      </c>
      <c r="F71" s="120">
        <f>F70</f>
        <v>0</v>
      </c>
      <c r="G71" s="80">
        <v>164.2</v>
      </c>
      <c r="H71" s="80">
        <f>G71*H13+G71</f>
        <v>201.09573999999998</v>
      </c>
      <c r="I71" s="80">
        <f>H71*F71</f>
        <v>0</v>
      </c>
      <c r="J71" s="1"/>
      <c r="K71" s="1"/>
      <c r="L71" s="1"/>
      <c r="M71" s="1"/>
      <c r="N71" s="1"/>
    </row>
    <row r="72" spans="1:14" ht="15" hidden="1">
      <c r="A72" s="5" t="s">
        <v>206</v>
      </c>
      <c r="B72" s="13" t="s">
        <v>197</v>
      </c>
      <c r="C72" s="7" t="s">
        <v>10</v>
      </c>
      <c r="D72" s="132" t="s">
        <v>198</v>
      </c>
      <c r="E72" s="42" t="s">
        <v>20</v>
      </c>
      <c r="F72" s="43">
        <f>MEMÓRIA!D46</f>
        <v>0</v>
      </c>
      <c r="G72" s="44">
        <v>18.16</v>
      </c>
      <c r="H72" s="80">
        <f>H13*G72+G72</f>
        <v>22.240552</v>
      </c>
      <c r="I72" s="45">
        <f t="shared" si="9"/>
        <v>0</v>
      </c>
      <c r="J72" s="1"/>
      <c r="K72" s="1"/>
      <c r="L72" s="1"/>
      <c r="M72" s="1"/>
      <c r="N72" s="1"/>
    </row>
    <row r="73" spans="1:14" ht="30" hidden="1">
      <c r="A73" s="41" t="s">
        <v>207</v>
      </c>
      <c r="B73" s="13" t="s">
        <v>199</v>
      </c>
      <c r="C73" s="7" t="s">
        <v>10</v>
      </c>
      <c r="D73" s="46" t="s">
        <v>200</v>
      </c>
      <c r="E73" s="42" t="s">
        <v>11</v>
      </c>
      <c r="F73" s="43">
        <f>MEMÓRIA!D47</f>
        <v>0</v>
      </c>
      <c r="G73" s="44">
        <v>5.07</v>
      </c>
      <c r="H73" s="80">
        <f>H13*G73+G73</f>
        <v>6.2092290000000006</v>
      </c>
      <c r="I73" s="45">
        <f>H73*F73</f>
        <v>0</v>
      </c>
      <c r="J73" s="1"/>
      <c r="K73" s="1"/>
      <c r="L73" s="1"/>
      <c r="M73" s="1"/>
      <c r="N73" s="1"/>
    </row>
    <row r="74" spans="1:14" ht="30" hidden="1">
      <c r="A74" s="41" t="s">
        <v>208</v>
      </c>
      <c r="B74" s="13" t="s">
        <v>201</v>
      </c>
      <c r="C74" s="7" t="s">
        <v>10</v>
      </c>
      <c r="D74" s="46" t="s">
        <v>202</v>
      </c>
      <c r="E74" s="42" t="s">
        <v>11</v>
      </c>
      <c r="F74" s="43">
        <f>MEMÓRIA!D48</f>
        <v>0</v>
      </c>
      <c r="G74" s="44">
        <v>7.16</v>
      </c>
      <c r="H74" s="80">
        <f>G74*H13+G74</f>
        <v>8.768852</v>
      </c>
      <c r="I74" s="45">
        <f>H74*F74</f>
        <v>0</v>
      </c>
      <c r="J74" s="1"/>
      <c r="K74" s="1"/>
      <c r="L74" s="1"/>
      <c r="M74" s="1"/>
      <c r="N74" s="1"/>
    </row>
    <row r="75" spans="1:14" ht="15" hidden="1">
      <c r="A75" s="41" t="s">
        <v>217</v>
      </c>
      <c r="B75" s="13" t="s">
        <v>203</v>
      </c>
      <c r="C75" s="7" t="s">
        <v>10</v>
      </c>
      <c r="D75" s="132" t="s">
        <v>204</v>
      </c>
      <c r="E75" s="23" t="s">
        <v>11</v>
      </c>
      <c r="F75" s="43">
        <f>MEMÓRIA!D49</f>
        <v>0</v>
      </c>
      <c r="G75" s="80">
        <v>30.32</v>
      </c>
      <c r="H75" s="80">
        <f>G75*H13+G75</f>
        <v>37.132904</v>
      </c>
      <c r="I75" s="45">
        <f>H75*F75</f>
        <v>0</v>
      </c>
      <c r="J75" s="1"/>
      <c r="K75" s="1"/>
      <c r="L75" s="1"/>
      <c r="M75" s="1"/>
      <c r="N75" s="1"/>
    </row>
    <row r="76" spans="1:14" ht="31.5" customHeight="1">
      <c r="A76" s="125" t="s">
        <v>42</v>
      </c>
      <c r="B76" s="122"/>
      <c r="C76" s="122"/>
      <c r="D76" s="133" t="s">
        <v>171</v>
      </c>
      <c r="E76" s="128"/>
      <c r="F76" s="129"/>
      <c r="G76" s="130"/>
      <c r="H76" s="134"/>
      <c r="I76" s="254">
        <f>Planilha1!I52</f>
        <v>85838.867837</v>
      </c>
      <c r="J76" s="1"/>
      <c r="K76" s="1"/>
      <c r="L76" s="1"/>
      <c r="M76" s="1"/>
      <c r="N76" s="139">
        <f>I76</f>
        <v>85838.867837</v>
      </c>
    </row>
    <row r="77" spans="1:14" ht="16.5" customHeight="1" hidden="1">
      <c r="A77" s="5" t="s">
        <v>43</v>
      </c>
      <c r="B77" s="13" t="s">
        <v>173</v>
      </c>
      <c r="C77" s="13" t="s">
        <v>10</v>
      </c>
      <c r="D77" s="132" t="s">
        <v>172</v>
      </c>
      <c r="E77" s="42" t="s">
        <v>12</v>
      </c>
      <c r="F77" s="43">
        <v>24</v>
      </c>
      <c r="G77" s="44">
        <v>496.08</v>
      </c>
      <c r="H77" s="80">
        <f>G77*H13+G77</f>
        <v>607.549176</v>
      </c>
      <c r="I77" s="45">
        <f>H77*F77</f>
        <v>14581.180224</v>
      </c>
      <c r="J77" s="1"/>
      <c r="K77" s="1"/>
      <c r="L77" s="1"/>
      <c r="M77" s="1"/>
      <c r="N77" s="1"/>
    </row>
    <row r="78" spans="1:14" ht="15.75" customHeight="1" hidden="1">
      <c r="A78" s="5" t="s">
        <v>44</v>
      </c>
      <c r="B78" s="13" t="s">
        <v>175</v>
      </c>
      <c r="C78" s="13" t="s">
        <v>10</v>
      </c>
      <c r="D78" s="132" t="s">
        <v>174</v>
      </c>
      <c r="E78" s="42" t="s">
        <v>12</v>
      </c>
      <c r="F78" s="43">
        <v>1</v>
      </c>
      <c r="G78" s="44">
        <v>4893.85</v>
      </c>
      <c r="H78" s="80">
        <f>G78*H13+G78</f>
        <v>5993.498095000001</v>
      </c>
      <c r="I78" s="45">
        <f>H78*F78</f>
        <v>5993.498095000001</v>
      </c>
      <c r="J78" s="1"/>
      <c r="K78" s="1"/>
      <c r="L78" s="1"/>
      <c r="M78" s="1"/>
      <c r="N78" s="1"/>
    </row>
    <row r="79" spans="1:14" ht="15.75" customHeight="1" hidden="1">
      <c r="A79" s="5" t="s">
        <v>45</v>
      </c>
      <c r="B79" s="13" t="s">
        <v>177</v>
      </c>
      <c r="C79" s="13" t="s">
        <v>10</v>
      </c>
      <c r="D79" s="132" t="s">
        <v>176</v>
      </c>
      <c r="E79" s="42" t="s">
        <v>12</v>
      </c>
      <c r="F79" s="43">
        <v>1</v>
      </c>
      <c r="G79" s="44">
        <v>1624.47</v>
      </c>
      <c r="H79" s="80">
        <f>G79*H13+G79</f>
        <v>1989.488409</v>
      </c>
      <c r="I79" s="45">
        <f>H79*F79</f>
        <v>1989.488409</v>
      </c>
      <c r="J79" s="1"/>
      <c r="K79" s="1"/>
      <c r="L79" s="1"/>
      <c r="M79" s="1"/>
      <c r="N79" s="1"/>
    </row>
    <row r="80" spans="1:14" ht="15" hidden="1">
      <c r="A80" s="5" t="s">
        <v>46</v>
      </c>
      <c r="B80" s="13" t="s">
        <v>179</v>
      </c>
      <c r="C80" s="13" t="s">
        <v>10</v>
      </c>
      <c r="D80" s="132" t="s">
        <v>178</v>
      </c>
      <c r="E80" s="42" t="s">
        <v>12</v>
      </c>
      <c r="F80" s="43">
        <v>1</v>
      </c>
      <c r="G80" s="44">
        <v>1347.15</v>
      </c>
      <c r="H80" s="80">
        <f>H13*G80+G80</f>
        <v>1649.854605</v>
      </c>
      <c r="I80" s="45">
        <f>F80*H80</f>
        <v>1649.854605</v>
      </c>
      <c r="J80" s="1"/>
      <c r="K80" s="1"/>
      <c r="L80" s="1"/>
      <c r="M80" s="1"/>
      <c r="N80" s="1"/>
    </row>
    <row r="81" spans="1:14" ht="15" hidden="1">
      <c r="A81" s="5" t="s">
        <v>47</v>
      </c>
      <c r="B81" s="13" t="s">
        <v>181</v>
      </c>
      <c r="C81" s="13" t="s">
        <v>10</v>
      </c>
      <c r="D81" s="132" t="s">
        <v>180</v>
      </c>
      <c r="E81" s="42" t="s">
        <v>12</v>
      </c>
      <c r="F81" s="43">
        <v>1</v>
      </c>
      <c r="G81" s="44">
        <v>1750.59</v>
      </c>
      <c r="H81" s="80">
        <f>H13*G81+G81</f>
        <v>2143.947573</v>
      </c>
      <c r="I81" s="45">
        <f>H81*F81</f>
        <v>2143.947573</v>
      </c>
      <c r="J81" s="1"/>
      <c r="K81" s="1"/>
      <c r="L81" s="1"/>
      <c r="M81" s="1"/>
      <c r="N81" s="1"/>
    </row>
    <row r="82" spans="1:14" ht="62.25" customHeight="1" hidden="1">
      <c r="A82" s="5" t="s">
        <v>48</v>
      </c>
      <c r="B82" s="13">
        <v>103189</v>
      </c>
      <c r="C82" s="13" t="s">
        <v>126</v>
      </c>
      <c r="D82" s="46" t="s">
        <v>182</v>
      </c>
      <c r="E82" s="42" t="s">
        <v>12</v>
      </c>
      <c r="F82" s="43">
        <v>1</v>
      </c>
      <c r="G82" s="44">
        <v>2581.8</v>
      </c>
      <c r="H82" s="80">
        <f>H13*G82+G82</f>
        <v>3161.9304600000005</v>
      </c>
      <c r="I82" s="45">
        <f>H82*F82</f>
        <v>3161.9304600000005</v>
      </c>
      <c r="J82" s="1"/>
      <c r="K82" s="1"/>
      <c r="L82" s="1"/>
      <c r="M82" s="1"/>
      <c r="N82" s="1"/>
    </row>
    <row r="83" spans="1:14" ht="75" hidden="1">
      <c r="A83" s="5" t="s">
        <v>77</v>
      </c>
      <c r="B83" s="13">
        <v>103192</v>
      </c>
      <c r="C83" s="13" t="s">
        <v>126</v>
      </c>
      <c r="D83" s="46" t="s">
        <v>183</v>
      </c>
      <c r="E83" s="42" t="s">
        <v>12</v>
      </c>
      <c r="F83" s="43">
        <v>1</v>
      </c>
      <c r="G83" s="44">
        <v>2480.8</v>
      </c>
      <c r="H83" s="80">
        <f>H13*G83+G83</f>
        <v>3038.2357600000005</v>
      </c>
      <c r="I83" s="45">
        <f>H83*F83</f>
        <v>3038.2357600000005</v>
      </c>
      <c r="J83" s="1"/>
      <c r="K83" s="1"/>
      <c r="L83" s="1"/>
      <c r="M83" s="1"/>
      <c r="N83" s="1"/>
    </row>
    <row r="84" spans="1:14" ht="90" hidden="1">
      <c r="A84" s="5" t="s">
        <v>78</v>
      </c>
      <c r="B84" s="13">
        <v>103193</v>
      </c>
      <c r="C84" s="13" t="s">
        <v>126</v>
      </c>
      <c r="D84" s="46" t="s">
        <v>184</v>
      </c>
      <c r="E84" s="42" t="s">
        <v>12</v>
      </c>
      <c r="F84" s="43">
        <v>1</v>
      </c>
      <c r="G84" s="44">
        <v>1910.03</v>
      </c>
      <c r="H84" s="80">
        <f>H13*G84+G84</f>
        <v>2339.213741</v>
      </c>
      <c r="I84" s="45">
        <f>H84*F84</f>
        <v>2339.213741</v>
      </c>
      <c r="J84" s="1"/>
      <c r="K84" s="1"/>
      <c r="L84" s="1"/>
      <c r="M84" s="1"/>
      <c r="N84" s="1"/>
    </row>
    <row r="85" spans="1:14" ht="75" hidden="1">
      <c r="A85" s="41" t="s">
        <v>79</v>
      </c>
      <c r="B85" s="13">
        <v>103194</v>
      </c>
      <c r="C85" s="13" t="s">
        <v>126</v>
      </c>
      <c r="D85" s="46" t="s">
        <v>185</v>
      </c>
      <c r="E85" s="42" t="s">
        <v>12</v>
      </c>
      <c r="F85" s="43">
        <v>1</v>
      </c>
      <c r="G85" s="44">
        <v>2752.51</v>
      </c>
      <c r="H85" s="80">
        <f>H13*G85+G85</f>
        <v>3370.998997</v>
      </c>
      <c r="I85" s="45">
        <f>H85*F85</f>
        <v>3370.998997</v>
      </c>
      <c r="J85" s="1"/>
      <c r="K85" s="1"/>
      <c r="L85" s="1"/>
      <c r="M85" s="1"/>
      <c r="N85" s="1"/>
    </row>
    <row r="86" spans="1:14" ht="75" hidden="1">
      <c r="A86" s="41" t="s">
        <v>104</v>
      </c>
      <c r="B86" s="13">
        <v>103191</v>
      </c>
      <c r="C86" s="13" t="s">
        <v>126</v>
      </c>
      <c r="D86" s="46" t="s">
        <v>186</v>
      </c>
      <c r="E86" s="42" t="s">
        <v>12</v>
      </c>
      <c r="F86" s="43">
        <v>1</v>
      </c>
      <c r="G86" s="44">
        <v>2329.94</v>
      </c>
      <c r="H86" s="80">
        <f>H13*G86+G86</f>
        <v>2853.477518</v>
      </c>
      <c r="I86" s="45">
        <f aca="true" t="shared" si="10" ref="I86:I87">H86*F86</f>
        <v>2853.477518</v>
      </c>
      <c r="J86" s="1"/>
      <c r="K86" s="1"/>
      <c r="L86" s="1"/>
      <c r="M86" s="1"/>
      <c r="N86" s="1"/>
    </row>
    <row r="87" spans="1:14" ht="75" hidden="1">
      <c r="A87" s="5" t="s">
        <v>189</v>
      </c>
      <c r="B87" s="13">
        <v>103190</v>
      </c>
      <c r="C87" s="13" t="s">
        <v>126</v>
      </c>
      <c r="D87" s="46" t="s">
        <v>187</v>
      </c>
      <c r="E87" s="42" t="s">
        <v>12</v>
      </c>
      <c r="F87" s="43">
        <v>1</v>
      </c>
      <c r="G87" s="44">
        <v>4002.48</v>
      </c>
      <c r="H87" s="80">
        <f>H13*G87+G87</f>
        <v>4901.837256</v>
      </c>
      <c r="I87" s="45">
        <f t="shared" si="10"/>
        <v>4901.837256</v>
      </c>
      <c r="J87" s="1"/>
      <c r="K87" s="1"/>
      <c r="L87" s="1"/>
      <c r="M87" s="1"/>
      <c r="N87" s="1"/>
    </row>
    <row r="88" spans="1:14" ht="68.25" customHeight="1" hidden="1">
      <c r="A88" s="5" t="s">
        <v>190</v>
      </c>
      <c r="B88" s="13">
        <v>103187</v>
      </c>
      <c r="C88" s="13" t="s">
        <v>126</v>
      </c>
      <c r="D88" s="46" t="s">
        <v>188</v>
      </c>
      <c r="E88" s="42" t="s">
        <v>12</v>
      </c>
      <c r="F88" s="43">
        <v>1</v>
      </c>
      <c r="G88" s="44">
        <v>4791.22</v>
      </c>
      <c r="H88" s="80">
        <f>H13*G88+G88</f>
        <v>5867.807134000001</v>
      </c>
      <c r="I88" s="45">
        <f>H88*F88</f>
        <v>5867.807134000001</v>
      </c>
      <c r="J88" s="1"/>
      <c r="K88" s="1"/>
      <c r="L88" s="1"/>
      <c r="M88" s="1"/>
      <c r="N88" s="1"/>
    </row>
    <row r="89" spans="1:14" ht="30" customHeight="1">
      <c r="A89" s="125" t="s">
        <v>49</v>
      </c>
      <c r="B89" s="207"/>
      <c r="C89" s="207"/>
      <c r="D89" s="133" t="s">
        <v>243</v>
      </c>
      <c r="E89" s="42"/>
      <c r="F89" s="43"/>
      <c r="G89" s="44"/>
      <c r="H89" s="80"/>
      <c r="I89" s="264">
        <f>Planilha1!I67</f>
        <v>208857.0460064</v>
      </c>
      <c r="J89" s="1"/>
      <c r="K89" s="1"/>
      <c r="L89" s="1"/>
      <c r="M89" s="1"/>
      <c r="N89" s="272">
        <f>I89</f>
        <v>208857.0460064</v>
      </c>
    </row>
    <row r="90" spans="1:14" ht="30" customHeight="1">
      <c r="A90" s="125" t="s">
        <v>280</v>
      </c>
      <c r="B90" s="207"/>
      <c r="C90" s="207"/>
      <c r="D90" s="257" t="s">
        <v>191</v>
      </c>
      <c r="E90" s="42"/>
      <c r="F90" s="43"/>
      <c r="G90" s="44"/>
      <c r="H90" s="80"/>
      <c r="I90" s="254">
        <f>Planilha1!I69</f>
        <v>5297.880742</v>
      </c>
      <c r="J90" s="1"/>
      <c r="K90" s="1"/>
      <c r="L90" s="1"/>
      <c r="M90" s="1"/>
      <c r="N90" s="1"/>
    </row>
    <row r="91" spans="1:14" ht="32.25" customHeight="1">
      <c r="A91" s="125" t="s">
        <v>281</v>
      </c>
      <c r="B91" s="122"/>
      <c r="C91" s="122"/>
      <c r="D91" s="256" t="s">
        <v>279</v>
      </c>
      <c r="E91" s="128"/>
      <c r="F91" s="129"/>
      <c r="G91" s="130"/>
      <c r="H91" s="134"/>
      <c r="I91" s="259">
        <f>Planilha1!I71</f>
        <v>8801.3138982</v>
      </c>
      <c r="J91" s="1"/>
      <c r="K91" s="1"/>
      <c r="L91" s="1"/>
      <c r="M91" s="1"/>
      <c r="N91" s="139">
        <f>I91</f>
        <v>8801.3138982</v>
      </c>
    </row>
    <row r="92" spans="1:14" s="86" customFormat="1" ht="18" customHeight="1" hidden="1">
      <c r="A92" s="5" t="s">
        <v>50</v>
      </c>
      <c r="B92" s="1" t="s">
        <v>193</v>
      </c>
      <c r="C92" s="31" t="s">
        <v>10</v>
      </c>
      <c r="D92" s="1" t="s">
        <v>192</v>
      </c>
      <c r="E92" s="7" t="s">
        <v>19</v>
      </c>
      <c r="F92" s="43">
        <v>3101.87</v>
      </c>
      <c r="G92" s="44">
        <v>13.51</v>
      </c>
      <c r="H92" s="85">
        <f>G92*H13+G92</f>
        <v>16.545697</v>
      </c>
      <c r="I92" s="45">
        <f>H92*F92</f>
        <v>51322.60115339</v>
      </c>
      <c r="J92" s="138"/>
      <c r="K92" s="138"/>
      <c r="L92" s="138"/>
      <c r="M92" s="138"/>
      <c r="N92" s="138"/>
    </row>
    <row r="93" spans="1:14" ht="29.25" customHeight="1">
      <c r="A93" s="32"/>
      <c r="B93" s="33"/>
      <c r="C93" s="33"/>
      <c r="D93" s="140" t="s">
        <v>221</v>
      </c>
      <c r="E93" s="306" t="s">
        <v>72</v>
      </c>
      <c r="F93" s="306"/>
      <c r="G93" s="306"/>
      <c r="H93" s="306"/>
      <c r="I93" s="35">
        <f>I17+I24+I29+I38+I66+I76+I89+I90+I91</f>
        <v>1062155.0927822199</v>
      </c>
      <c r="J93" s="127">
        <f>SUM(J17:J91)</f>
        <v>232701.58669828664</v>
      </c>
      <c r="K93" s="127">
        <f>SUM(K17:K91)</f>
        <v>195334.87060824997</v>
      </c>
      <c r="L93" s="127">
        <f>SUM(L17:L91)</f>
        <v>243166.93666852996</v>
      </c>
      <c r="M93" s="127">
        <f>SUM(M17:M91)</f>
        <v>82156.59032355333</v>
      </c>
      <c r="N93" s="127">
        <f>SUM(N17:N91)</f>
        <v>303497.22774159996</v>
      </c>
    </row>
    <row r="95" spans="5:14" ht="15">
      <c r="E95" s="302"/>
      <c r="F95" s="302"/>
      <c r="G95" s="302"/>
      <c r="H95" s="302"/>
      <c r="I95" s="302"/>
      <c r="J95" s="302" t="s">
        <v>310</v>
      </c>
      <c r="K95" s="302"/>
      <c r="L95" s="302"/>
      <c r="M95" s="302"/>
      <c r="N95" s="302"/>
    </row>
    <row r="96" spans="5:14" ht="15">
      <c r="E96" s="121"/>
      <c r="G96" s="121"/>
      <c r="H96" s="121"/>
      <c r="I96" s="121"/>
      <c r="J96" s="121"/>
      <c r="K96" s="121"/>
      <c r="L96" s="121"/>
      <c r="M96" s="121"/>
      <c r="N96" s="121"/>
    </row>
    <row r="97" spans="10:14" ht="15">
      <c r="J97" s="11"/>
      <c r="K97" s="121"/>
      <c r="L97" s="11"/>
      <c r="M97" s="11"/>
      <c r="N97" s="11"/>
    </row>
    <row r="98" spans="5:14" ht="15">
      <c r="E98" s="302"/>
      <c r="F98" s="302"/>
      <c r="G98" s="302"/>
      <c r="H98" s="302"/>
      <c r="I98" s="302"/>
      <c r="J98" s="302" t="s">
        <v>73</v>
      </c>
      <c r="K98" s="302"/>
      <c r="L98" s="302"/>
      <c r="M98" s="302"/>
      <c r="N98" s="302"/>
    </row>
    <row r="99" spans="5:14" ht="15">
      <c r="E99" s="302"/>
      <c r="F99" s="302"/>
      <c r="G99" s="302"/>
      <c r="H99" s="302"/>
      <c r="I99" s="302"/>
      <c r="J99" s="302" t="s">
        <v>74</v>
      </c>
      <c r="K99" s="302"/>
      <c r="L99" s="302"/>
      <c r="M99" s="302"/>
      <c r="N99" s="302"/>
    </row>
    <row r="100" spans="5:14" ht="15">
      <c r="E100" s="302"/>
      <c r="F100" s="302"/>
      <c r="G100" s="302"/>
      <c r="H100" s="302"/>
      <c r="I100" s="302"/>
      <c r="J100" s="302" t="s">
        <v>75</v>
      </c>
      <c r="K100" s="302"/>
      <c r="L100" s="302"/>
      <c r="M100" s="302"/>
      <c r="N100" s="302"/>
    </row>
    <row r="101" spans="5:9" ht="15">
      <c r="E101" s="302"/>
      <c r="F101" s="302"/>
      <c r="G101" s="302"/>
      <c r="H101" s="302"/>
      <c r="I101" s="302"/>
    </row>
  </sheetData>
  <mergeCells count="14">
    <mergeCell ref="E101:I101"/>
    <mergeCell ref="G5:G7"/>
    <mergeCell ref="A8:I8"/>
    <mergeCell ref="B67:C67"/>
    <mergeCell ref="E93:H93"/>
    <mergeCell ref="E95:I95"/>
    <mergeCell ref="A10:D10"/>
    <mergeCell ref="J95:N95"/>
    <mergeCell ref="J98:N98"/>
    <mergeCell ref="J99:N99"/>
    <mergeCell ref="J100:N100"/>
    <mergeCell ref="E98:I98"/>
    <mergeCell ref="E99:I99"/>
    <mergeCell ref="E100:I100"/>
  </mergeCells>
  <conditionalFormatting sqref="A17:H17 A19:A20 I34:I35 E34:G35 I74:I75 F74:F75 E38:G39 I39 E19:I20 C19:C20 E22:I22 C22 A22:A28 A60:A63 A38:A40 E67:F67 I67:I70 F68:F70 F80:G85 F87:G90 A55:A58 A80:A90 I80:I88 A42:A46 A67:A75 F72 I72 A33:A36 A65">
    <cfRule type="expression" priority="160" dxfId="1">
      <formula>IF($L17="I",TRUE,FALSE)</formula>
    </cfRule>
    <cfRule type="expression" priority="161" dxfId="0">
      <formula>IF($L17="T",TRUE,FALSE)</formula>
    </cfRule>
  </conditionalFormatting>
  <conditionalFormatting sqref="C17 C19:C20 C22">
    <cfRule type="expression" priority="159" dxfId="80">
      <formula>IF($L17="I",TRUE,FALSE)</formula>
    </cfRule>
  </conditionalFormatting>
  <conditionalFormatting sqref="A41">
    <cfRule type="expression" priority="157" dxfId="1">
      <formula>IF($L41="I",TRUE,FALSE)</formula>
    </cfRule>
    <cfRule type="expression" priority="158" dxfId="0">
      <formula>IF($L41="T",TRUE,FALSE)</formula>
    </cfRule>
  </conditionalFormatting>
  <conditionalFormatting sqref="A59 I59 E59:G59">
    <cfRule type="expression" priority="155" dxfId="1">
      <formula>IF($L59="I",TRUE,FALSE)</formula>
    </cfRule>
    <cfRule type="expression" priority="156" dxfId="0">
      <formula>IF($L59="T",TRUE,FALSE)</formula>
    </cfRule>
  </conditionalFormatting>
  <conditionalFormatting sqref="E29:G29 A29">
    <cfRule type="expression" priority="153" dxfId="1">
      <formula>IF($L29="I",TRUE,FALSE)</formula>
    </cfRule>
    <cfRule type="expression" priority="154" dxfId="0">
      <formula>IF($L29="T",TRUE,FALSE)</formula>
    </cfRule>
  </conditionalFormatting>
  <conditionalFormatting sqref="A66 E66:G66">
    <cfRule type="expression" priority="151" dxfId="1">
      <formula>IF($L66="I",TRUE,FALSE)</formula>
    </cfRule>
    <cfRule type="expression" priority="152" dxfId="0">
      <formula>IF($L66="T",TRUE,FALSE)</formula>
    </cfRule>
  </conditionalFormatting>
  <conditionalFormatting sqref="A76 E76:G76">
    <cfRule type="expression" priority="149" dxfId="1">
      <formula>IF($L76="I",TRUE,FALSE)</formula>
    </cfRule>
    <cfRule type="expression" priority="150" dxfId="0">
      <formula>IF($L76="T",TRUE,FALSE)</formula>
    </cfRule>
  </conditionalFormatting>
  <conditionalFormatting sqref="A91:A92 I92 E91:G91 F92:G92">
    <cfRule type="expression" priority="147" dxfId="1">
      <formula>IF($L91="I",TRUE,FALSE)</formula>
    </cfRule>
    <cfRule type="expression" priority="148" dxfId="0">
      <formula>IF($L91="T",TRUE,FALSE)</formula>
    </cfRule>
  </conditionalFormatting>
  <conditionalFormatting sqref="I18 E18:G18 A18">
    <cfRule type="expression" priority="145" dxfId="1">
      <formula>IF($L18="I",TRUE,FALSE)</formula>
    </cfRule>
    <cfRule type="expression" priority="146" dxfId="0">
      <formula>IF($L18="T",TRUE,FALSE)</formula>
    </cfRule>
  </conditionalFormatting>
  <conditionalFormatting sqref="I21 E21:G21 A21">
    <cfRule type="expression" priority="143" dxfId="1">
      <formula>IF($L21="I",TRUE,FALSE)</formula>
    </cfRule>
    <cfRule type="expression" priority="144" dxfId="0">
      <formula>IF($L21="T",TRUE,FALSE)</formula>
    </cfRule>
  </conditionalFormatting>
  <conditionalFormatting sqref="E24:G24">
    <cfRule type="expression" priority="141" dxfId="1">
      <formula>IF($L24="I",TRUE,FALSE)</formula>
    </cfRule>
    <cfRule type="expression" priority="142" dxfId="0">
      <formula>IF($L24="T",TRUE,FALSE)</formula>
    </cfRule>
  </conditionalFormatting>
  <conditionalFormatting sqref="C25:C28">
    <cfRule type="expression" priority="139" dxfId="1">
      <formula>IF($L25="I",TRUE,FALSE)</formula>
    </cfRule>
    <cfRule type="expression" priority="140" dxfId="0">
      <formula>IF($L25="T",TRUE,FALSE)</formula>
    </cfRule>
  </conditionalFormatting>
  <conditionalFormatting sqref="C25:C28">
    <cfRule type="expression" priority="138" dxfId="80">
      <formula>IF($L25="I",TRUE,FALSE)</formula>
    </cfRule>
  </conditionalFormatting>
  <conditionalFormatting sqref="F86:G86">
    <cfRule type="expression" priority="136" dxfId="1">
      <formula>IF($L86="I",TRUE,FALSE)</formula>
    </cfRule>
    <cfRule type="expression" priority="137" dxfId="0">
      <formula>IF($L86="T",TRUE,FALSE)</formula>
    </cfRule>
  </conditionalFormatting>
  <conditionalFormatting sqref="F73 I73">
    <cfRule type="expression" priority="134" dxfId="1">
      <formula>IF($L73="I",TRUE,FALSE)</formula>
    </cfRule>
    <cfRule type="expression" priority="135" dxfId="0">
      <formula>IF($L73="T",TRUE,FALSE)</formula>
    </cfRule>
  </conditionalFormatting>
  <conditionalFormatting sqref="I36 E36:G36">
    <cfRule type="expression" priority="132" dxfId="1">
      <formula>IF($L36="I",TRUE,FALSE)</formula>
    </cfRule>
    <cfRule type="expression" priority="133" dxfId="0">
      <formula>IF($L36="T",TRUE,FALSE)</formula>
    </cfRule>
  </conditionalFormatting>
  <conditionalFormatting sqref="E77:G77 I77:I79 A77:A79 F78:G79">
    <cfRule type="expression" priority="130" dxfId="1">
      <formula>IF($L77="I",TRUE,FALSE)</formula>
    </cfRule>
    <cfRule type="expression" priority="131" dxfId="0">
      <formula>IF($L77="T",TRUE,FALSE)</formula>
    </cfRule>
  </conditionalFormatting>
  <conditionalFormatting sqref="E92">
    <cfRule type="expression" priority="128" dxfId="1">
      <formula>IF($L92="I",TRUE,FALSE)</formula>
    </cfRule>
    <cfRule type="expression" priority="129" dxfId="0">
      <formula>IF($L92="T",TRUE,FALSE)</formula>
    </cfRule>
  </conditionalFormatting>
  <conditionalFormatting sqref="I23 E23:G23">
    <cfRule type="expression" priority="126" dxfId="1">
      <formula>IF($L23="I",TRUE,FALSE)</formula>
    </cfRule>
    <cfRule type="expression" priority="127" dxfId="0">
      <formula>IF($L23="T",TRUE,FALSE)</formula>
    </cfRule>
  </conditionalFormatting>
  <conditionalFormatting sqref="B40:D40">
    <cfRule type="expression" priority="124" dxfId="1">
      <formula>IF($L40="I",TRUE,FALSE)</formula>
    </cfRule>
    <cfRule type="expression" priority="125" dxfId="0">
      <formula>IF($L40="T",TRUE,FALSE)</formula>
    </cfRule>
  </conditionalFormatting>
  <conditionalFormatting sqref="C40">
    <cfRule type="expression" priority="123" dxfId="80">
      <formula>IF($L40="I",TRUE,FALSE)</formula>
    </cfRule>
  </conditionalFormatting>
  <conditionalFormatting sqref="B41:D42 C43">
    <cfRule type="expression" priority="121" dxfId="1">
      <formula>IF($L41="I",TRUE,FALSE)</formula>
    </cfRule>
    <cfRule type="expression" priority="122" dxfId="0">
      <formula>IF($L41="T",TRUE,FALSE)</formula>
    </cfRule>
  </conditionalFormatting>
  <conditionalFormatting sqref="C41:C43">
    <cfRule type="expression" priority="120" dxfId="80">
      <formula>IF($L41="I",TRUE,FALSE)</formula>
    </cfRule>
  </conditionalFormatting>
  <conditionalFormatting sqref="B44:D46">
    <cfRule type="expression" priority="118" dxfId="1">
      <formula>IF($L44="I",TRUE,FALSE)</formula>
    </cfRule>
    <cfRule type="expression" priority="119" dxfId="0">
      <formula>IF($L44="T",TRUE,FALSE)</formula>
    </cfRule>
  </conditionalFormatting>
  <conditionalFormatting sqref="C44:C46">
    <cfRule type="expression" priority="117" dxfId="80">
      <formula>IF($L44="I",TRUE,FALSE)</formula>
    </cfRule>
  </conditionalFormatting>
  <conditionalFormatting sqref="A47 E47:G47 I47">
    <cfRule type="expression" priority="115" dxfId="1">
      <formula>IF($L47="I",TRUE,FALSE)</formula>
    </cfRule>
    <cfRule type="expression" priority="116" dxfId="0">
      <formula>IF($L47="T",TRUE,FALSE)</formula>
    </cfRule>
  </conditionalFormatting>
  <conditionalFormatting sqref="A48:A50">
    <cfRule type="expression" priority="111" dxfId="1">
      <formula>IF($L48="I",TRUE,FALSE)</formula>
    </cfRule>
    <cfRule type="expression" priority="112" dxfId="0">
      <formula>IF($L48="T",TRUE,FALSE)</formula>
    </cfRule>
  </conditionalFormatting>
  <conditionalFormatting sqref="A51">
    <cfRule type="expression" priority="113" dxfId="1">
      <formula>IF($L51="I",TRUE,FALSE)</formula>
    </cfRule>
    <cfRule type="expression" priority="114" dxfId="0">
      <formula>IF($L51="T",TRUE,FALSE)</formula>
    </cfRule>
  </conditionalFormatting>
  <conditionalFormatting sqref="A52 E52:G52 I52">
    <cfRule type="expression" priority="103" dxfId="1">
      <formula>IF($L52="I",TRUE,FALSE)</formula>
    </cfRule>
    <cfRule type="expression" priority="104" dxfId="0">
      <formula>IF($L52="T",TRUE,FALSE)</formula>
    </cfRule>
  </conditionalFormatting>
  <conditionalFormatting sqref="B48:D48 C49">
    <cfRule type="expression" priority="109" dxfId="1">
      <formula>IF($L48="I",TRUE,FALSE)</formula>
    </cfRule>
    <cfRule type="expression" priority="110" dxfId="0">
      <formula>IF($L48="T",TRUE,FALSE)</formula>
    </cfRule>
  </conditionalFormatting>
  <conditionalFormatting sqref="C48:C49">
    <cfRule type="expression" priority="108" dxfId="80">
      <formula>IF($L48="I",TRUE,FALSE)</formula>
    </cfRule>
  </conditionalFormatting>
  <conditionalFormatting sqref="B50:D51">
    <cfRule type="expression" priority="106" dxfId="1">
      <formula>IF($L50="I",TRUE,FALSE)</formula>
    </cfRule>
    <cfRule type="expression" priority="107" dxfId="0">
      <formula>IF($L50="T",TRUE,FALSE)</formula>
    </cfRule>
  </conditionalFormatting>
  <conditionalFormatting sqref="C50:C51">
    <cfRule type="expression" priority="105" dxfId="80">
      <formula>IF($L50="I",TRUE,FALSE)</formula>
    </cfRule>
  </conditionalFormatting>
  <conditionalFormatting sqref="E54:G54 I54">
    <cfRule type="expression" priority="95" dxfId="1">
      <formula>IF($L54="I",TRUE,FALSE)</formula>
    </cfRule>
    <cfRule type="expression" priority="96" dxfId="0">
      <formula>IF($L54="T",TRUE,FALSE)</formula>
    </cfRule>
  </conditionalFormatting>
  <conditionalFormatting sqref="I55:I56 E55:G56">
    <cfRule type="expression" priority="97" dxfId="1">
      <formula>IF($L55="I",TRUE,FALSE)</formula>
    </cfRule>
    <cfRule type="expression" priority="98" dxfId="0">
      <formula>IF($L55="T",TRUE,FALSE)</formula>
    </cfRule>
  </conditionalFormatting>
  <conditionalFormatting sqref="A53:A54">
    <cfRule type="expression" priority="101" dxfId="1">
      <formula>IF($L53="I",TRUE,FALSE)</formula>
    </cfRule>
    <cfRule type="expression" priority="102" dxfId="0">
      <formula>IF($L53="T",TRUE,FALSE)</formula>
    </cfRule>
  </conditionalFormatting>
  <conditionalFormatting sqref="E53:G53 I53">
    <cfRule type="expression" priority="99" dxfId="1">
      <formula>IF($L53="I",TRUE,FALSE)</formula>
    </cfRule>
    <cfRule type="expression" priority="100" dxfId="0">
      <formula>IF($L53="T",TRUE,FALSE)</formula>
    </cfRule>
  </conditionalFormatting>
  <conditionalFormatting sqref="A30:A33">
    <cfRule type="expression" priority="93" dxfId="1">
      <formula>IF($L30="I",TRUE,FALSE)</formula>
    </cfRule>
    <cfRule type="expression" priority="94" dxfId="0">
      <formula>IF($L30="T",TRUE,FALSE)</formula>
    </cfRule>
  </conditionalFormatting>
  <conditionalFormatting sqref="I33 E33:G33">
    <cfRule type="expression" priority="91" dxfId="1">
      <formula>IF($L33="I",TRUE,FALSE)</formula>
    </cfRule>
    <cfRule type="expression" priority="92" dxfId="0">
      <formula>IF($L33="T",TRUE,FALSE)</formula>
    </cfRule>
  </conditionalFormatting>
  <conditionalFormatting sqref="B30:D30">
    <cfRule type="expression" priority="89" dxfId="1">
      <formula>IF($L30="I",TRUE,FALSE)</formula>
    </cfRule>
    <cfRule type="expression" priority="90" dxfId="0">
      <formula>IF($L30="T",TRUE,FALSE)</formula>
    </cfRule>
  </conditionalFormatting>
  <conditionalFormatting sqref="C30">
    <cfRule type="expression" priority="88" dxfId="80">
      <formula>IF($L30="I",TRUE,FALSE)</formula>
    </cfRule>
  </conditionalFormatting>
  <conditionalFormatting sqref="B31:D31">
    <cfRule type="expression" priority="86" dxfId="1">
      <formula>IF($L31="I",TRUE,FALSE)</formula>
    </cfRule>
    <cfRule type="expression" priority="87" dxfId="0">
      <formula>IF($L31="T",TRUE,FALSE)</formula>
    </cfRule>
  </conditionalFormatting>
  <conditionalFormatting sqref="C31">
    <cfRule type="expression" priority="85" dxfId="80">
      <formula>IF($L31="I",TRUE,FALSE)</formula>
    </cfRule>
  </conditionalFormatting>
  <conditionalFormatting sqref="A37">
    <cfRule type="expression" priority="83" dxfId="1">
      <formula>IF($L37="I",TRUE,FALSE)</formula>
    </cfRule>
    <cfRule type="expression" priority="84" dxfId="0">
      <formula>IF($L37="T",TRUE,FALSE)</formula>
    </cfRule>
  </conditionalFormatting>
  <conditionalFormatting sqref="I37 E37:G37">
    <cfRule type="expression" priority="81" dxfId="1">
      <formula>IF($L37="I",TRUE,FALSE)</formula>
    </cfRule>
    <cfRule type="expression" priority="82" dxfId="0">
      <formula>IF($L37="T",TRUE,FALSE)</formula>
    </cfRule>
  </conditionalFormatting>
  <conditionalFormatting sqref="E78:E81">
    <cfRule type="expression" priority="79" dxfId="1">
      <formula>IF($L78="I",TRUE,FALSE)</formula>
    </cfRule>
    <cfRule type="expression" priority="80" dxfId="0">
      <formula>IF($L78="T",TRUE,FALSE)</formula>
    </cfRule>
  </conditionalFormatting>
  <conditionalFormatting sqref="E82:E90">
    <cfRule type="expression" priority="77" dxfId="1">
      <formula>IF($L82="I",TRUE,FALSE)</formula>
    </cfRule>
    <cfRule type="expression" priority="78" dxfId="0">
      <formula>IF($L82="T",TRUE,FALSE)</formula>
    </cfRule>
  </conditionalFormatting>
  <conditionalFormatting sqref="C58">
    <cfRule type="expression" priority="75" dxfId="1">
      <formula>IF($L58="I",TRUE,FALSE)</formula>
    </cfRule>
    <cfRule type="expression" priority="76" dxfId="0">
      <formula>IF($L58="T",TRUE,FALSE)</formula>
    </cfRule>
  </conditionalFormatting>
  <conditionalFormatting sqref="C58">
    <cfRule type="expression" priority="74" dxfId="80">
      <formula>IF($L58="I",TRUE,FALSE)</formula>
    </cfRule>
  </conditionalFormatting>
  <conditionalFormatting sqref="A92">
    <cfRule type="expression" priority="162" dxfId="1">
      <formula>IF(#REF!="I",TRUE,FALSE)</formula>
    </cfRule>
    <cfRule type="expression" priority="163" dxfId="0">
      <formula>IF(#REF!="T",TRUE,FALSE)</formula>
    </cfRule>
  </conditionalFormatting>
  <conditionalFormatting sqref="E68 E72:E74">
    <cfRule type="expression" priority="72" dxfId="1">
      <formula>IF($L68="I",TRUE,FALSE)</formula>
    </cfRule>
    <cfRule type="expression" priority="73" dxfId="0">
      <formula>IF($L68="T",TRUE,FALSE)</formula>
    </cfRule>
  </conditionalFormatting>
  <conditionalFormatting sqref="B69:D69">
    <cfRule type="expression" priority="70" dxfId="1">
      <formula>IF($L69="I",TRUE,FALSE)</formula>
    </cfRule>
    <cfRule type="expression" priority="71" dxfId="0">
      <formula>IF($L69="T",TRUE,FALSE)</formula>
    </cfRule>
  </conditionalFormatting>
  <conditionalFormatting sqref="C69">
    <cfRule type="expression" priority="69" dxfId="80">
      <formula>IF($L69="I",TRUE,FALSE)</formula>
    </cfRule>
  </conditionalFormatting>
  <conditionalFormatting sqref="B70:D70">
    <cfRule type="expression" priority="67" dxfId="1">
      <formula>IF($L70="I",TRUE,FALSE)</formula>
    </cfRule>
    <cfRule type="expression" priority="68" dxfId="0">
      <formula>IF($L70="T",TRUE,FALSE)</formula>
    </cfRule>
  </conditionalFormatting>
  <conditionalFormatting sqref="C70">
    <cfRule type="expression" priority="66" dxfId="80">
      <formula>IF($L70="I",TRUE,FALSE)</formula>
    </cfRule>
  </conditionalFormatting>
  <conditionalFormatting sqref="C72:C75">
    <cfRule type="expression" priority="64" dxfId="1">
      <formula>IF($L72="I",TRUE,FALSE)</formula>
    </cfRule>
    <cfRule type="expression" priority="65" dxfId="0">
      <formula>IF($L72="T",TRUE,FALSE)</formula>
    </cfRule>
  </conditionalFormatting>
  <conditionalFormatting sqref="C72:C75">
    <cfRule type="expression" priority="63" dxfId="80">
      <formula>IF($L72="I",TRUE,FALSE)</formula>
    </cfRule>
  </conditionalFormatting>
  <conditionalFormatting sqref="G68 G72:G74">
    <cfRule type="expression" priority="61" dxfId="1">
      <formula>IF($L68="I",TRUE,FALSE)</formula>
    </cfRule>
    <cfRule type="expression" priority="62" dxfId="0">
      <formula>IF($L68="T",TRUE,FALSE)</formula>
    </cfRule>
  </conditionalFormatting>
  <conditionalFormatting sqref="A64 I64 E64:G64">
    <cfRule type="expression" priority="59" dxfId="1">
      <formula>IF($L64="I",TRUE,FALSE)</formula>
    </cfRule>
    <cfRule type="expression" priority="60" dxfId="0">
      <formula>IF($L64="T",TRUE,FALSE)</formula>
    </cfRule>
  </conditionalFormatting>
  <conditionalFormatting sqref="C71">
    <cfRule type="expression" priority="57" dxfId="1">
      <formula>IF($L71="I",TRUE,FALSE)</formula>
    </cfRule>
    <cfRule type="expression" priority="58" dxfId="0">
      <formula>IF($L71="T",TRUE,FALSE)</formula>
    </cfRule>
  </conditionalFormatting>
  <conditionalFormatting sqref="C71">
    <cfRule type="expression" priority="56" dxfId="80">
      <formula>IF($L71="I",TRUE,FALSE)</formula>
    </cfRule>
  </conditionalFormatting>
  <conditionalFormatting sqref="C32">
    <cfRule type="expression" priority="54" dxfId="1">
      <formula>IF($L32="I",TRUE,FALSE)</formula>
    </cfRule>
    <cfRule type="expression" priority="55" dxfId="0">
      <formula>IF($L32="T",TRUE,FALSE)</formula>
    </cfRule>
  </conditionalFormatting>
  <conditionalFormatting sqref="C32">
    <cfRule type="expression" priority="53" dxfId="80">
      <formula>IF($L32="I",TRUE,FALSE)</formula>
    </cfRule>
  </conditionalFormatting>
  <conditionalFormatting sqref="A36">
    <cfRule type="expression" priority="51" dxfId="1">
      <formula>IF($L36="I",TRUE,FALSE)</formula>
    </cfRule>
    <cfRule type="expression" priority="52" dxfId="0">
      <formula>IF($L36="T",TRUE,FALSE)</formula>
    </cfRule>
  </conditionalFormatting>
  <conditionalFormatting sqref="I90">
    <cfRule type="expression" priority="11" dxfId="1">
      <formula>IF($L90="I",TRUE,FALSE)</formula>
    </cfRule>
    <cfRule type="expression" priority="12" dxfId="0">
      <formula>IF($L90="T",TRUE,FALSE)</formula>
    </cfRule>
  </conditionalFormatting>
  <conditionalFormatting sqref="I17">
    <cfRule type="expression" priority="15" dxfId="1">
      <formula>IF($L17="I",TRUE,FALSE)</formula>
    </cfRule>
    <cfRule type="expression" priority="16" dxfId="0">
      <formula>IF($L17="T",TRUE,FALSE)</formula>
    </cfRule>
  </conditionalFormatting>
  <conditionalFormatting sqref="I76">
    <cfRule type="expression" priority="1" dxfId="1">
      <formula>IF($L76="I",TRUE,FALSE)</formula>
    </cfRule>
    <cfRule type="expression" priority="2" dxfId="0">
      <formula>IF($L76="T",TRUE,FALSE)</formula>
    </cfRule>
  </conditionalFormatting>
  <conditionalFormatting sqref="I24">
    <cfRule type="expression" priority="9" dxfId="1">
      <formula>IF($L24="I",TRUE,FALSE)</formula>
    </cfRule>
    <cfRule type="expression" priority="10" dxfId="0">
      <formula>IF($L24="T",TRUE,FALSE)</formula>
    </cfRule>
  </conditionalFormatting>
  <conditionalFormatting sqref="I29">
    <cfRule type="expression" priority="7" dxfId="1">
      <formula>IF($L29="I",TRUE,FALSE)</formula>
    </cfRule>
    <cfRule type="expression" priority="8" dxfId="0">
      <formula>IF($L29="T",TRUE,FALSE)</formula>
    </cfRule>
  </conditionalFormatting>
  <conditionalFormatting sqref="I38">
    <cfRule type="expression" priority="5" dxfId="1">
      <formula>IF($L38="I",TRUE,FALSE)</formula>
    </cfRule>
    <cfRule type="expression" priority="6" dxfId="0">
      <formula>IF($L38="T",TRUE,FALSE)</formula>
    </cfRule>
  </conditionalFormatting>
  <conditionalFormatting sqref="I66">
    <cfRule type="expression" priority="3" dxfId="1">
      <formula>IF($L66="I",TRUE,FALSE)</formula>
    </cfRule>
    <cfRule type="expression" priority="4" dxfId="0">
      <formula>IF($L66="T",TRUE,FALSE)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92"/>
  <sheetViews>
    <sheetView showGridLines="0" zoomScale="110" zoomScaleNormal="110" workbookViewId="0" topLeftCell="A52">
      <selection activeCell="I65" sqref="I65"/>
    </sheetView>
  </sheetViews>
  <sheetFormatPr defaultColWidth="9.140625" defaultRowHeight="15"/>
  <cols>
    <col min="1" max="1" width="9.140625" style="11" customWidth="1"/>
    <col min="2" max="2" width="10.8515625" style="15" bestFit="1" customWidth="1"/>
    <col min="3" max="3" width="10.8515625" style="15" customWidth="1"/>
    <col min="4" max="4" width="56.421875" style="11" customWidth="1"/>
    <col min="5" max="5" width="9.140625" style="11" customWidth="1"/>
    <col min="6" max="6" width="9.140625" style="15" customWidth="1"/>
    <col min="7" max="7" width="14.57421875" style="11" customWidth="1"/>
    <col min="8" max="8" width="14.8515625" style="11" customWidth="1"/>
    <col min="9" max="9" width="16.421875" style="11" customWidth="1"/>
    <col min="11" max="11" width="12.28125" style="0" bestFit="1" customWidth="1"/>
  </cols>
  <sheetData>
    <row r="1" ht="15"/>
    <row r="2" ht="15"/>
    <row r="3" ht="15"/>
    <row r="4" ht="15"/>
    <row r="5" spans="1:10" ht="27" customHeight="1">
      <c r="A5" s="87"/>
      <c r="B5" s="75"/>
      <c r="C5" s="75"/>
      <c r="D5" s="88"/>
      <c r="E5" s="89"/>
      <c r="F5" s="75"/>
      <c r="G5" s="303"/>
      <c r="H5" s="90"/>
      <c r="I5" s="91"/>
      <c r="J5" s="36"/>
    </row>
    <row r="6" spans="1:10" ht="15">
      <c r="A6" s="87"/>
      <c r="B6" s="75"/>
      <c r="C6" s="75"/>
      <c r="D6" s="88"/>
      <c r="E6" s="89"/>
      <c r="F6" s="75"/>
      <c r="G6" s="303"/>
      <c r="H6" s="90"/>
      <c r="I6" s="92"/>
      <c r="J6" s="37"/>
    </row>
    <row r="7" spans="1:10" ht="15">
      <c r="A7" s="87"/>
      <c r="B7" s="75"/>
      <c r="C7" s="75"/>
      <c r="D7" s="88"/>
      <c r="E7" s="89"/>
      <c r="F7" s="75"/>
      <c r="G7" s="303"/>
      <c r="H7" s="93"/>
      <c r="I7" s="94"/>
      <c r="J7" s="38"/>
    </row>
    <row r="8" spans="1:10" s="116" customFormat="1" ht="41.25" customHeight="1">
      <c r="A8" s="304" t="s">
        <v>82</v>
      </c>
      <c r="B8" s="304"/>
      <c r="C8" s="304"/>
      <c r="D8" s="304"/>
      <c r="E8" s="304"/>
      <c r="F8" s="304"/>
      <c r="G8" s="304"/>
      <c r="H8" s="304"/>
      <c r="I8" s="304"/>
      <c r="J8" s="115"/>
    </row>
    <row r="9" spans="1:10" ht="15.75">
      <c r="A9" s="309" t="s">
        <v>222</v>
      </c>
      <c r="B9" s="309"/>
      <c r="C9" s="309"/>
      <c r="D9" s="309"/>
      <c r="E9" s="97"/>
      <c r="F9" s="76"/>
      <c r="G9" s="308" t="s">
        <v>56</v>
      </c>
      <c r="H9" s="98" t="s">
        <v>289</v>
      </c>
      <c r="I9" s="99"/>
      <c r="J9" s="20"/>
    </row>
    <row r="10" spans="1:10" ht="15">
      <c r="A10" s="307" t="s">
        <v>223</v>
      </c>
      <c r="B10" s="307"/>
      <c r="C10" s="307"/>
      <c r="D10" s="307"/>
      <c r="E10" s="100"/>
      <c r="F10" s="101"/>
      <c r="G10" s="308"/>
      <c r="H10" s="102" t="s">
        <v>298</v>
      </c>
      <c r="I10" s="99"/>
      <c r="J10" s="20"/>
    </row>
    <row r="11" spans="1:10" ht="15">
      <c r="A11" s="96"/>
      <c r="B11" s="77"/>
      <c r="C11" s="75"/>
      <c r="D11" s="100"/>
      <c r="E11" s="100"/>
      <c r="F11" s="101"/>
      <c r="G11" s="308"/>
      <c r="H11" s="102" t="s">
        <v>299</v>
      </c>
      <c r="I11" s="99"/>
      <c r="J11" s="20"/>
    </row>
    <row r="12" spans="1:10" ht="15">
      <c r="A12" s="89"/>
      <c r="B12" s="78"/>
      <c r="C12" s="78"/>
      <c r="D12" s="100"/>
      <c r="E12" s="100"/>
      <c r="F12" s="101"/>
      <c r="G12" s="308"/>
      <c r="H12" s="103" t="s">
        <v>55</v>
      </c>
      <c r="I12" s="104"/>
      <c r="J12" s="20"/>
    </row>
    <row r="13" spans="1:10" ht="15">
      <c r="A13" s="89"/>
      <c r="B13" s="75"/>
      <c r="C13" s="75"/>
      <c r="D13" s="89"/>
      <c r="E13" s="89"/>
      <c r="F13" s="105"/>
      <c r="G13" s="106" t="s">
        <v>1</v>
      </c>
      <c r="H13" s="107">
        <v>0.2247</v>
      </c>
      <c r="I13" s="89"/>
      <c r="J13" s="21"/>
    </row>
    <row r="14" spans="1:10" ht="15">
      <c r="A14" s="89"/>
      <c r="B14" s="75"/>
      <c r="C14" s="75"/>
      <c r="D14" s="89"/>
      <c r="E14" s="89"/>
      <c r="F14" s="105"/>
      <c r="G14" s="106" t="s">
        <v>0</v>
      </c>
      <c r="H14" s="108">
        <v>44743</v>
      </c>
      <c r="I14" s="89"/>
      <c r="J14" s="21"/>
    </row>
    <row r="16" spans="1:9" ht="15">
      <c r="A16" s="109" t="s">
        <v>2</v>
      </c>
      <c r="B16" s="79" t="s">
        <v>3</v>
      </c>
      <c r="C16" s="79" t="s">
        <v>80</v>
      </c>
      <c r="D16" s="109" t="s">
        <v>4</v>
      </c>
      <c r="E16" s="109" t="s">
        <v>5</v>
      </c>
      <c r="F16" s="79" t="s">
        <v>6</v>
      </c>
      <c r="G16" s="109" t="s">
        <v>7</v>
      </c>
      <c r="H16" s="109" t="s">
        <v>8</v>
      </c>
      <c r="I16" s="109" t="s">
        <v>9</v>
      </c>
    </row>
    <row r="17" spans="1:11" ht="26.25" customHeight="1">
      <c r="A17" s="54" t="s">
        <v>84</v>
      </c>
      <c r="B17" s="55"/>
      <c r="C17" s="55"/>
      <c r="D17" s="154" t="s">
        <v>111</v>
      </c>
      <c r="E17" s="55"/>
      <c r="F17" s="56"/>
      <c r="G17" s="57"/>
      <c r="H17" s="57"/>
      <c r="I17" s="252">
        <f>SUM(I18:I21)</f>
        <v>91219.61141359</v>
      </c>
      <c r="J17" s="293"/>
      <c r="K17" s="293"/>
    </row>
    <row r="18" spans="1:11" ht="45">
      <c r="A18" s="5" t="s">
        <v>85</v>
      </c>
      <c r="B18" s="111" t="s">
        <v>230</v>
      </c>
      <c r="C18" s="13" t="s">
        <v>10</v>
      </c>
      <c r="D18" s="112" t="s">
        <v>229</v>
      </c>
      <c r="E18" s="234" t="s">
        <v>19</v>
      </c>
      <c r="F18" s="235">
        <v>6600.13</v>
      </c>
      <c r="G18" s="236">
        <v>4.61</v>
      </c>
      <c r="H18" s="237">
        <f>H13*G18+G18</f>
        <v>5.645867000000001</v>
      </c>
      <c r="I18" s="238">
        <f aca="true" t="shared" si="0" ref="I18:I19">H18*F18</f>
        <v>37263.456162710005</v>
      </c>
      <c r="J18" s="298"/>
      <c r="K18" s="295"/>
    </row>
    <row r="19" spans="1:11" ht="15">
      <c r="A19" s="82" t="s">
        <v>86</v>
      </c>
      <c r="B19" s="13" t="s">
        <v>271</v>
      </c>
      <c r="C19" s="180" t="s">
        <v>10</v>
      </c>
      <c r="D19" s="2" t="s">
        <v>225</v>
      </c>
      <c r="E19" s="239" t="s">
        <v>20</v>
      </c>
      <c r="F19" s="240">
        <v>1287.02</v>
      </c>
      <c r="G19" s="241">
        <v>5.33</v>
      </c>
      <c r="H19" s="241">
        <f>H13*G19+G19</f>
        <v>6.5276510000000005</v>
      </c>
      <c r="I19" s="242">
        <f t="shared" si="0"/>
        <v>8401.217390020001</v>
      </c>
      <c r="J19" s="298"/>
      <c r="K19" s="295"/>
    </row>
    <row r="20" spans="1:11" ht="30">
      <c r="A20" s="41" t="s">
        <v>87</v>
      </c>
      <c r="B20" s="13" t="s">
        <v>224</v>
      </c>
      <c r="C20" s="182" t="s">
        <v>10</v>
      </c>
      <c r="D20" s="2" t="s">
        <v>226</v>
      </c>
      <c r="E20" s="243" t="s">
        <v>20</v>
      </c>
      <c r="F20" s="244">
        <v>1287.02</v>
      </c>
      <c r="G20" s="245">
        <v>28.19</v>
      </c>
      <c r="H20" s="245">
        <f>H13*G20+G20</f>
        <v>34.524293</v>
      </c>
      <c r="I20" s="246">
        <f>H20*F20</f>
        <v>44433.45557686</v>
      </c>
      <c r="J20" s="298"/>
      <c r="K20" s="295"/>
    </row>
    <row r="21" spans="1:11" ht="15">
      <c r="A21" s="16" t="s">
        <v>88</v>
      </c>
      <c r="B21" s="13" t="s">
        <v>118</v>
      </c>
      <c r="C21" s="13" t="s">
        <v>10</v>
      </c>
      <c r="D21" s="1" t="s">
        <v>117</v>
      </c>
      <c r="E21" s="234" t="s">
        <v>19</v>
      </c>
      <c r="F21" s="235">
        <v>1</v>
      </c>
      <c r="G21" s="236">
        <v>915.72</v>
      </c>
      <c r="H21" s="237">
        <f>H13*G21+G21</f>
        <v>1121.4822840000002</v>
      </c>
      <c r="I21" s="238">
        <f aca="true" t="shared" si="1" ref="I21">H21*F21</f>
        <v>1121.4822840000002</v>
      </c>
      <c r="J21" s="298"/>
      <c r="K21" s="295"/>
    </row>
    <row r="22" spans="1:11" ht="29.25" customHeight="1">
      <c r="A22" s="58" t="s">
        <v>76</v>
      </c>
      <c r="B22" s="59"/>
      <c r="C22" s="59"/>
      <c r="D22" s="60" t="s">
        <v>25</v>
      </c>
      <c r="E22" s="61"/>
      <c r="F22" s="62"/>
      <c r="G22" s="63"/>
      <c r="H22" s="64"/>
      <c r="I22" s="65">
        <f>SUM(I23:I27)</f>
        <v>424445.92585408996</v>
      </c>
      <c r="J22" s="293"/>
      <c r="K22" s="293"/>
    </row>
    <row r="23" spans="1:11" ht="30">
      <c r="A23" s="41" t="s">
        <v>15</v>
      </c>
      <c r="B23" s="13" t="s">
        <v>124</v>
      </c>
      <c r="C23" s="7" t="s">
        <v>10</v>
      </c>
      <c r="D23" s="135" t="s">
        <v>123</v>
      </c>
      <c r="E23" s="23" t="s">
        <v>19</v>
      </c>
      <c r="F23" s="235">
        <v>6600.13</v>
      </c>
      <c r="G23" s="113">
        <v>3.79</v>
      </c>
      <c r="H23" s="113">
        <f>H13*G23+G23</f>
        <v>4.641613</v>
      </c>
      <c r="I23" s="113">
        <f>H23*F23</f>
        <v>30635.249209690002</v>
      </c>
      <c r="J23" s="212"/>
      <c r="K23" s="293"/>
    </row>
    <row r="24" spans="1:11" ht="30">
      <c r="A24" s="41" t="s">
        <v>16</v>
      </c>
      <c r="B24" s="13">
        <v>94991</v>
      </c>
      <c r="C24" s="7" t="s">
        <v>126</v>
      </c>
      <c r="D24" s="114" t="s">
        <v>125</v>
      </c>
      <c r="E24" s="23" t="s">
        <v>20</v>
      </c>
      <c r="F24" s="136">
        <v>469</v>
      </c>
      <c r="G24" s="113">
        <v>657.32</v>
      </c>
      <c r="H24" s="113">
        <f>H13*G24+G24</f>
        <v>805.019804</v>
      </c>
      <c r="I24" s="113">
        <f aca="true" t="shared" si="2" ref="I24">H24*F24</f>
        <v>377554.288076</v>
      </c>
      <c r="J24" s="298"/>
      <c r="K24" s="295"/>
    </row>
    <row r="25" spans="1:11" ht="30">
      <c r="A25" s="83" t="s">
        <v>17</v>
      </c>
      <c r="B25" s="142" t="s">
        <v>227</v>
      </c>
      <c r="C25" s="18" t="s">
        <v>10</v>
      </c>
      <c r="D25" s="2" t="s">
        <v>228</v>
      </c>
      <c r="E25" s="27" t="s">
        <v>19</v>
      </c>
      <c r="F25" s="117">
        <v>4.1</v>
      </c>
      <c r="G25" s="118">
        <v>114.2</v>
      </c>
      <c r="H25" s="118">
        <f>H13*G25+G25</f>
        <v>139.86074</v>
      </c>
      <c r="I25" s="118">
        <f>H25*F25</f>
        <v>573.4290339999999</v>
      </c>
      <c r="J25" s="298"/>
      <c r="K25" s="295"/>
    </row>
    <row r="26" spans="1:11" ht="45">
      <c r="A26" s="83" t="s">
        <v>18</v>
      </c>
      <c r="B26" s="141">
        <v>102491</v>
      </c>
      <c r="C26" s="18" t="s">
        <v>126</v>
      </c>
      <c r="D26" s="4" t="s">
        <v>234</v>
      </c>
      <c r="E26" s="27" t="s">
        <v>19</v>
      </c>
      <c r="F26" s="117">
        <v>40.4</v>
      </c>
      <c r="G26" s="118">
        <v>23.28</v>
      </c>
      <c r="H26" s="118">
        <f>H13*G26+G26</f>
        <v>28.511016</v>
      </c>
      <c r="I26" s="118">
        <f>H26*F26</f>
        <v>1151.8450464</v>
      </c>
      <c r="J26" s="212"/>
      <c r="K26" s="293"/>
    </row>
    <row r="27" spans="1:11" ht="15.75" customHeight="1">
      <c r="A27" s="41" t="s">
        <v>233</v>
      </c>
      <c r="B27" s="3" t="s">
        <v>196</v>
      </c>
      <c r="C27" s="7" t="s">
        <v>26</v>
      </c>
      <c r="D27" s="1" t="s">
        <v>195</v>
      </c>
      <c r="E27" s="23" t="s">
        <v>240</v>
      </c>
      <c r="F27" s="136">
        <v>194</v>
      </c>
      <c r="G27" s="48">
        <v>61.16</v>
      </c>
      <c r="H27" s="48">
        <f>G27*H13+G27</f>
        <v>74.90265199999999</v>
      </c>
      <c r="I27" s="48">
        <f>H27*F27</f>
        <v>14531.114487999997</v>
      </c>
      <c r="J27" s="212"/>
      <c r="K27" s="293"/>
    </row>
    <row r="28" spans="1:11" ht="29.25" customHeight="1">
      <c r="A28" s="58" t="s">
        <v>23</v>
      </c>
      <c r="B28" s="59"/>
      <c r="C28" s="59"/>
      <c r="D28" s="60" t="s">
        <v>164</v>
      </c>
      <c r="E28" s="61"/>
      <c r="F28" s="62"/>
      <c r="G28" s="63"/>
      <c r="H28" s="64"/>
      <c r="I28" s="65">
        <f>SUM(I29:I36)</f>
        <v>19528.37106028</v>
      </c>
      <c r="J28" s="293"/>
      <c r="K28" s="293"/>
    </row>
    <row r="29" spans="1:11" ht="28.5" customHeight="1">
      <c r="A29" s="5" t="s">
        <v>24</v>
      </c>
      <c r="B29" s="13" t="s">
        <v>64</v>
      </c>
      <c r="C29" s="7" t="s">
        <v>10</v>
      </c>
      <c r="D29" s="6" t="s">
        <v>58</v>
      </c>
      <c r="E29" s="23" t="s">
        <v>20</v>
      </c>
      <c r="F29" s="25">
        <f>MEMÓRIA!D16</f>
        <v>2</v>
      </c>
      <c r="G29" s="8">
        <v>61.08</v>
      </c>
      <c r="H29" s="8">
        <f>G29*H13+G29</f>
        <v>74.804676</v>
      </c>
      <c r="I29" s="8">
        <f>H29*F29</f>
        <v>149.609352</v>
      </c>
      <c r="J29" s="298"/>
      <c r="K29" s="295"/>
    </row>
    <row r="30" spans="1:11" ht="17.25" customHeight="1">
      <c r="A30" s="16" t="s">
        <v>27</v>
      </c>
      <c r="B30" s="23" t="s">
        <v>66</v>
      </c>
      <c r="C30" s="7" t="s">
        <v>10</v>
      </c>
      <c r="D30" s="22" t="s">
        <v>60</v>
      </c>
      <c r="E30" s="23" t="s">
        <v>20</v>
      </c>
      <c r="F30" s="25">
        <f>MEMÓRIA!D17</f>
        <v>2</v>
      </c>
      <c r="G30" s="8">
        <v>464.19</v>
      </c>
      <c r="H30" s="8">
        <f>G30*H13+G30</f>
        <v>568.493493</v>
      </c>
      <c r="I30" s="8">
        <f aca="true" t="shared" si="3" ref="I30">H30*F30</f>
        <v>1136.986986</v>
      </c>
      <c r="J30" s="298"/>
      <c r="K30" s="295"/>
    </row>
    <row r="31" spans="1:11" ht="17.25" customHeight="1">
      <c r="A31" s="16" t="s">
        <v>81</v>
      </c>
      <c r="B31" s="13" t="s">
        <v>67</v>
      </c>
      <c r="C31" s="7" t="s">
        <v>10</v>
      </c>
      <c r="D31" t="s">
        <v>61</v>
      </c>
      <c r="E31" s="23" t="s">
        <v>20</v>
      </c>
      <c r="F31" s="25">
        <f>F30</f>
        <v>2</v>
      </c>
      <c r="G31" s="8">
        <v>171.74</v>
      </c>
      <c r="H31" s="8">
        <f>G31*H13+G31</f>
        <v>210.329978</v>
      </c>
      <c r="I31" s="8">
        <f aca="true" t="shared" si="4" ref="I31:I36">H31*F31</f>
        <v>420.659956</v>
      </c>
      <c r="J31" s="212"/>
      <c r="K31" s="293"/>
    </row>
    <row r="32" spans="1:11" ht="29.25" customHeight="1">
      <c r="A32" s="5" t="s">
        <v>156</v>
      </c>
      <c r="B32" s="13">
        <v>35276</v>
      </c>
      <c r="C32" s="110" t="s">
        <v>149</v>
      </c>
      <c r="D32" s="2" t="s">
        <v>148</v>
      </c>
      <c r="E32" s="213" t="s">
        <v>11</v>
      </c>
      <c r="F32" s="214">
        <f>MEMÓRIA!D18</f>
        <v>28</v>
      </c>
      <c r="G32" s="215">
        <v>222.65</v>
      </c>
      <c r="H32" s="118">
        <f>G32*H13+G32</f>
        <v>272.679455</v>
      </c>
      <c r="I32" s="216">
        <f t="shared" si="4"/>
        <v>7635.024740000001</v>
      </c>
      <c r="J32" s="298"/>
      <c r="K32" s="295"/>
    </row>
    <row r="33" spans="1:11" ht="30">
      <c r="A33" s="16" t="s">
        <v>157</v>
      </c>
      <c r="B33" s="13">
        <v>35272</v>
      </c>
      <c r="C33" s="110" t="s">
        <v>149</v>
      </c>
      <c r="D33" s="2" t="s">
        <v>150</v>
      </c>
      <c r="E33" s="217" t="s">
        <v>11</v>
      </c>
      <c r="F33" s="218">
        <f>MEMÓRIA!D19</f>
        <v>9.6</v>
      </c>
      <c r="G33" s="219">
        <v>60.5</v>
      </c>
      <c r="H33" s="48">
        <f>H13*G33+G33</f>
        <v>74.09435</v>
      </c>
      <c r="I33" s="220">
        <f t="shared" si="4"/>
        <v>711.3057600000001</v>
      </c>
      <c r="J33" s="298"/>
      <c r="K33" s="295"/>
    </row>
    <row r="34" spans="1:11" ht="30">
      <c r="A34" s="5" t="s">
        <v>158</v>
      </c>
      <c r="B34" s="15">
        <v>4472</v>
      </c>
      <c r="C34" s="110" t="s">
        <v>149</v>
      </c>
      <c r="D34" s="2" t="s">
        <v>151</v>
      </c>
      <c r="E34" s="213" t="s">
        <v>11</v>
      </c>
      <c r="F34" s="214">
        <f>MEMÓRIA!D20</f>
        <v>91</v>
      </c>
      <c r="G34" s="215">
        <v>41.85</v>
      </c>
      <c r="H34" s="118">
        <f>H13*G34+G34</f>
        <v>51.253695</v>
      </c>
      <c r="I34" s="216">
        <f t="shared" si="4"/>
        <v>4664.086245</v>
      </c>
      <c r="J34" s="299"/>
      <c r="K34" s="296"/>
    </row>
    <row r="35" spans="1:11" ht="30">
      <c r="A35" s="5" t="s">
        <v>159</v>
      </c>
      <c r="B35" s="13" t="s">
        <v>153</v>
      </c>
      <c r="C35" s="17" t="s">
        <v>10</v>
      </c>
      <c r="D35" s="2" t="s">
        <v>152</v>
      </c>
      <c r="E35" s="213" t="s">
        <v>11</v>
      </c>
      <c r="F35" s="214">
        <f>MEMÓRIA!D21</f>
        <v>128.6</v>
      </c>
      <c r="G35" s="215">
        <v>17.06</v>
      </c>
      <c r="H35" s="118">
        <f>G35*H13+G35</f>
        <v>20.893382</v>
      </c>
      <c r="I35" s="216">
        <f t="shared" si="4"/>
        <v>2686.8889252</v>
      </c>
      <c r="J35" s="298"/>
      <c r="K35" s="295"/>
    </row>
    <row r="36" spans="1:11" ht="15">
      <c r="A36" s="5" t="s">
        <v>220</v>
      </c>
      <c r="B36" s="39" t="s">
        <v>155</v>
      </c>
      <c r="C36" s="17" t="s">
        <v>10</v>
      </c>
      <c r="D36" t="s">
        <v>154</v>
      </c>
      <c r="E36" s="213" t="s">
        <v>11</v>
      </c>
      <c r="F36" s="214">
        <f>MEMÓRIA!D22</f>
        <v>61.04</v>
      </c>
      <c r="G36" s="215">
        <v>28.41</v>
      </c>
      <c r="H36" s="118">
        <f>G36*H13+G36</f>
        <v>34.793727000000004</v>
      </c>
      <c r="I36" s="216">
        <f t="shared" si="4"/>
        <v>2123.80909608</v>
      </c>
      <c r="J36" s="298"/>
      <c r="K36" s="295"/>
    </row>
    <row r="37" spans="1:11" ht="26.45" customHeight="1">
      <c r="A37" s="66" t="s">
        <v>34</v>
      </c>
      <c r="B37" s="67"/>
      <c r="C37" s="67"/>
      <c r="D37" s="68" t="s">
        <v>209</v>
      </c>
      <c r="E37" s="69"/>
      <c r="F37" s="70"/>
      <c r="G37" s="71"/>
      <c r="H37" s="72"/>
      <c r="I37" s="73">
        <f>SUM(I38)</f>
        <v>56607.39</v>
      </c>
      <c r="J37" s="293"/>
      <c r="K37" s="293"/>
    </row>
    <row r="38" spans="1:11" ht="30">
      <c r="A38" s="5" t="s">
        <v>35</v>
      </c>
      <c r="B38" s="266" t="s">
        <v>264</v>
      </c>
      <c r="C38" s="266" t="s">
        <v>10</v>
      </c>
      <c r="D38" s="2" t="s">
        <v>265</v>
      </c>
      <c r="E38" s="7" t="s">
        <v>12</v>
      </c>
      <c r="F38" s="199">
        <v>63</v>
      </c>
      <c r="G38" s="211">
        <v>898.53</v>
      </c>
      <c r="H38" s="48">
        <f>G38*H7+G38</f>
        <v>898.53</v>
      </c>
      <c r="I38" s="200">
        <f aca="true" t="shared" si="5" ref="I38">H38*F38</f>
        <v>56607.39</v>
      </c>
      <c r="J38" s="212"/>
      <c r="K38" s="293"/>
    </row>
    <row r="39" spans="1:11" ht="27" customHeight="1">
      <c r="A39" s="66" t="s">
        <v>39</v>
      </c>
      <c r="B39" s="67"/>
      <c r="C39" s="67"/>
      <c r="D39" s="68" t="s">
        <v>165</v>
      </c>
      <c r="E39" s="69"/>
      <c r="F39" s="70"/>
      <c r="G39" s="71"/>
      <c r="H39" s="72"/>
      <c r="I39" s="73">
        <f>SUM(I40:I51)</f>
        <v>161558.68597066</v>
      </c>
      <c r="J39" s="293"/>
      <c r="K39" s="293"/>
    </row>
    <row r="40" spans="1:11" ht="28.15" customHeight="1">
      <c r="A40" s="5" t="s">
        <v>40</v>
      </c>
      <c r="B40" s="17" t="s">
        <v>232</v>
      </c>
      <c r="C40" s="17" t="s">
        <v>10</v>
      </c>
      <c r="D40" s="269" t="s">
        <v>231</v>
      </c>
      <c r="E40" s="191" t="s">
        <v>12</v>
      </c>
      <c r="F40" s="209">
        <v>63</v>
      </c>
      <c r="G40" s="198">
        <v>702.07</v>
      </c>
      <c r="H40" s="118">
        <f>G40*H13+G40</f>
        <v>859.8251290000001</v>
      </c>
      <c r="I40" s="210">
        <f aca="true" t="shared" si="6" ref="I40:I44">H40*F40</f>
        <v>54168.98312700001</v>
      </c>
      <c r="J40" s="212"/>
      <c r="K40" s="293"/>
    </row>
    <row r="41" spans="1:11" ht="30">
      <c r="A41" s="5" t="s">
        <v>41</v>
      </c>
      <c r="B41" s="197" t="s">
        <v>276</v>
      </c>
      <c r="C41" s="197" t="s">
        <v>10</v>
      </c>
      <c r="D41" s="2" t="s">
        <v>277</v>
      </c>
      <c r="E41" s="191" t="s">
        <v>12</v>
      </c>
      <c r="F41" s="209">
        <v>1</v>
      </c>
      <c r="G41" s="211">
        <v>2706.51</v>
      </c>
      <c r="H41" s="118">
        <f>G41*H13+G41</f>
        <v>3314.6627970000004</v>
      </c>
      <c r="I41" s="210">
        <f t="shared" si="6"/>
        <v>3314.6627970000004</v>
      </c>
      <c r="J41" s="212"/>
      <c r="K41" s="293"/>
    </row>
    <row r="42" spans="1:11" ht="30">
      <c r="A42" s="5" t="s">
        <v>93</v>
      </c>
      <c r="B42" s="197" t="s">
        <v>262</v>
      </c>
      <c r="C42" s="197" t="s">
        <v>10</v>
      </c>
      <c r="D42" s="2" t="s">
        <v>263</v>
      </c>
      <c r="E42" s="7" t="s">
        <v>12</v>
      </c>
      <c r="F42" s="199">
        <v>63</v>
      </c>
      <c r="G42" s="211">
        <v>105.68</v>
      </c>
      <c r="H42" s="118">
        <f>G42*H13+G42</f>
        <v>129.426296</v>
      </c>
      <c r="I42" s="210">
        <f t="shared" si="6"/>
        <v>8153.856648000001</v>
      </c>
      <c r="J42" s="212"/>
      <c r="K42" s="293"/>
    </row>
    <row r="43" spans="1:11" ht="50.25" customHeight="1">
      <c r="A43" s="5" t="s">
        <v>94</v>
      </c>
      <c r="B43" s="197">
        <v>101522</v>
      </c>
      <c r="C43" s="197" t="s">
        <v>126</v>
      </c>
      <c r="D43" s="2" t="s">
        <v>205</v>
      </c>
      <c r="E43" s="179" t="s">
        <v>12</v>
      </c>
      <c r="F43" s="199">
        <v>1</v>
      </c>
      <c r="G43" s="201">
        <v>1258.79</v>
      </c>
      <c r="H43" s="48">
        <f>G43*H13+G43</f>
        <v>1541.640113</v>
      </c>
      <c r="I43" s="200">
        <f t="shared" si="6"/>
        <v>1541.640113</v>
      </c>
      <c r="J43" s="212"/>
      <c r="K43" s="293"/>
    </row>
    <row r="44" spans="1:11" ht="17.45" customHeight="1">
      <c r="A44" s="5" t="s">
        <v>95</v>
      </c>
      <c r="B44" s="30" t="s">
        <v>266</v>
      </c>
      <c r="C44" s="30" t="s">
        <v>10</v>
      </c>
      <c r="D44" s="26" t="s">
        <v>267</v>
      </c>
      <c r="E44" s="120" t="s">
        <v>12</v>
      </c>
      <c r="F44" s="199">
        <v>62</v>
      </c>
      <c r="G44" s="201">
        <v>92.56</v>
      </c>
      <c r="H44" s="48">
        <f>G44*H13+G44</f>
        <v>113.358232</v>
      </c>
      <c r="I44" s="200">
        <f t="shared" si="6"/>
        <v>7028.210384</v>
      </c>
      <c r="J44" s="212"/>
      <c r="K44" s="293"/>
    </row>
    <row r="45" spans="1:11" ht="30">
      <c r="A45" s="5" t="s">
        <v>206</v>
      </c>
      <c r="B45" s="13" t="s">
        <v>64</v>
      </c>
      <c r="C45" s="7" t="s">
        <v>10</v>
      </c>
      <c r="D45" s="6" t="s">
        <v>58</v>
      </c>
      <c r="E45" s="186" t="s">
        <v>20</v>
      </c>
      <c r="F45" s="202">
        <v>102</v>
      </c>
      <c r="G45" s="48">
        <v>61.08</v>
      </c>
      <c r="H45" s="48">
        <f>H13*G45+G45</f>
        <v>74.804676</v>
      </c>
      <c r="I45" s="200">
        <f aca="true" t="shared" si="7" ref="I45:I48">H45*F45</f>
        <v>7630.076952</v>
      </c>
      <c r="J45" s="212"/>
      <c r="K45" s="293"/>
    </row>
    <row r="46" spans="1:11" ht="15">
      <c r="A46" s="5" t="s">
        <v>207</v>
      </c>
      <c r="B46" s="23" t="s">
        <v>66</v>
      </c>
      <c r="C46" s="7" t="s">
        <v>10</v>
      </c>
      <c r="D46" s="22" t="s">
        <v>274</v>
      </c>
      <c r="E46" s="186" t="s">
        <v>20</v>
      </c>
      <c r="F46" s="199">
        <v>43.46</v>
      </c>
      <c r="G46" s="48">
        <v>464.19</v>
      </c>
      <c r="H46" s="48">
        <f>G46*H13+G46</f>
        <v>568.493493</v>
      </c>
      <c r="I46" s="200">
        <f>H46*F46</f>
        <v>24706.727205779996</v>
      </c>
      <c r="J46" s="212"/>
      <c r="K46" s="293"/>
    </row>
    <row r="47" spans="1:11" ht="15">
      <c r="A47" s="5" t="s">
        <v>208</v>
      </c>
      <c r="B47" s="13" t="s">
        <v>67</v>
      </c>
      <c r="C47" s="7" t="s">
        <v>10</v>
      </c>
      <c r="D47" s="1" t="s">
        <v>61</v>
      </c>
      <c r="E47" s="186" t="s">
        <v>20</v>
      </c>
      <c r="F47" s="204">
        <v>43.46</v>
      </c>
      <c r="G47" s="205">
        <v>171.74</v>
      </c>
      <c r="H47" s="205">
        <f>G47*H13+G47</f>
        <v>210.329978</v>
      </c>
      <c r="I47" s="206">
        <f>H47*F47</f>
        <v>9140.94084388</v>
      </c>
      <c r="J47" s="299"/>
      <c r="K47" s="296"/>
    </row>
    <row r="48" spans="1:11" ht="15">
      <c r="A48" s="5" t="s">
        <v>217</v>
      </c>
      <c r="B48" s="119" t="s">
        <v>197</v>
      </c>
      <c r="C48" s="7" t="s">
        <v>10</v>
      </c>
      <c r="D48" t="s">
        <v>198</v>
      </c>
      <c r="E48" s="179" t="s">
        <v>20</v>
      </c>
      <c r="F48" s="199">
        <v>59</v>
      </c>
      <c r="G48" s="201">
        <v>19</v>
      </c>
      <c r="H48" s="48">
        <f>H13*G48+G48</f>
        <v>23.2693</v>
      </c>
      <c r="I48" s="200">
        <f t="shared" si="7"/>
        <v>1372.8887</v>
      </c>
      <c r="J48" s="212"/>
      <c r="K48" s="293"/>
    </row>
    <row r="49" spans="1:11" ht="30">
      <c r="A49" s="41" t="s">
        <v>268</v>
      </c>
      <c r="B49" s="13" t="s">
        <v>199</v>
      </c>
      <c r="C49" s="7" t="s">
        <v>10</v>
      </c>
      <c r="D49" s="2" t="s">
        <v>200</v>
      </c>
      <c r="E49" s="179" t="s">
        <v>11</v>
      </c>
      <c r="F49" s="202">
        <v>400</v>
      </c>
      <c r="G49" s="201">
        <v>4.94</v>
      </c>
      <c r="H49" s="48">
        <f>H13*G49+G49</f>
        <v>6.050018000000001</v>
      </c>
      <c r="I49" s="203">
        <f>H49*F49</f>
        <v>2420.0072</v>
      </c>
      <c r="J49" s="300"/>
      <c r="K49" s="294"/>
    </row>
    <row r="50" spans="1:11" ht="14.45" customHeight="1">
      <c r="A50" s="41" t="s">
        <v>269</v>
      </c>
      <c r="B50" s="265" t="s">
        <v>294</v>
      </c>
      <c r="C50" s="7" t="s">
        <v>10</v>
      </c>
      <c r="D50" s="2" t="s">
        <v>293</v>
      </c>
      <c r="E50" s="179" t="s">
        <v>11</v>
      </c>
      <c r="F50" s="202">
        <v>2000</v>
      </c>
      <c r="G50" s="201">
        <v>8.73</v>
      </c>
      <c r="H50" s="85">
        <f>G50*H13+G50</f>
        <v>10.691631000000001</v>
      </c>
      <c r="I50" s="203">
        <f>H50*F50</f>
        <v>21383.262000000002</v>
      </c>
      <c r="J50" s="300"/>
      <c r="K50" s="294"/>
    </row>
    <row r="51" spans="1:11" ht="30">
      <c r="A51" s="232" t="s">
        <v>270</v>
      </c>
      <c r="B51" s="13" t="s">
        <v>300</v>
      </c>
      <c r="C51" s="7" t="s">
        <v>10</v>
      </c>
      <c r="D51" s="2" t="s">
        <v>301</v>
      </c>
      <c r="E51" s="186" t="s">
        <v>11</v>
      </c>
      <c r="F51" s="202">
        <v>2000</v>
      </c>
      <c r="G51" s="48">
        <v>8.45</v>
      </c>
      <c r="H51" s="85">
        <f>G51*H13+G51</f>
        <v>10.348714999999999</v>
      </c>
      <c r="I51" s="203">
        <f>H51*F51</f>
        <v>20697.429999999997</v>
      </c>
      <c r="J51" s="212"/>
      <c r="K51" s="293"/>
    </row>
    <row r="52" spans="1:11" ht="31.5" customHeight="1">
      <c r="A52" s="66" t="s">
        <v>42</v>
      </c>
      <c r="B52" s="67"/>
      <c r="C52" s="67"/>
      <c r="D52" s="68" t="s">
        <v>171</v>
      </c>
      <c r="E52" s="69"/>
      <c r="F52" s="70"/>
      <c r="G52" s="71"/>
      <c r="H52" s="72"/>
      <c r="I52" s="73">
        <f>SUM(I53:I66)</f>
        <v>85838.867837</v>
      </c>
      <c r="J52" s="293"/>
      <c r="K52" s="293"/>
    </row>
    <row r="53" spans="1:11" ht="16.5" customHeight="1">
      <c r="A53" s="5" t="s">
        <v>43</v>
      </c>
      <c r="B53" s="13" t="s">
        <v>173</v>
      </c>
      <c r="C53" s="13" t="s">
        <v>10</v>
      </c>
      <c r="D53" s="132" t="s">
        <v>172</v>
      </c>
      <c r="E53" s="234" t="s">
        <v>12</v>
      </c>
      <c r="F53" s="235">
        <v>41</v>
      </c>
      <c r="G53" s="236">
        <v>552.36</v>
      </c>
      <c r="H53" s="237">
        <f>G53*H13+G53</f>
        <v>676.4752920000001</v>
      </c>
      <c r="I53" s="238">
        <f>H53*F53</f>
        <v>27735.486972000002</v>
      </c>
      <c r="J53" s="212"/>
      <c r="K53" s="293"/>
    </row>
    <row r="54" spans="1:11" ht="15.75" customHeight="1">
      <c r="A54" s="5" t="s">
        <v>44</v>
      </c>
      <c r="B54" s="13" t="s">
        <v>175</v>
      </c>
      <c r="C54" s="13" t="s">
        <v>10</v>
      </c>
      <c r="D54" s="132" t="s">
        <v>174</v>
      </c>
      <c r="E54" s="234" t="s">
        <v>12</v>
      </c>
      <c r="F54" s="235">
        <v>1</v>
      </c>
      <c r="G54" s="236">
        <v>5684.18</v>
      </c>
      <c r="H54" s="237">
        <f>G54*H13+G54</f>
        <v>6961.4152460000005</v>
      </c>
      <c r="I54" s="238">
        <f>H54*F54</f>
        <v>6961.4152460000005</v>
      </c>
      <c r="J54" s="212"/>
      <c r="K54" s="293"/>
    </row>
    <row r="55" spans="1:11" ht="15.75" customHeight="1">
      <c r="A55" s="5" t="s">
        <v>45</v>
      </c>
      <c r="B55" s="13" t="s">
        <v>177</v>
      </c>
      <c r="C55" s="13" t="s">
        <v>10</v>
      </c>
      <c r="D55" s="132" t="s">
        <v>176</v>
      </c>
      <c r="E55" s="234" t="s">
        <v>12</v>
      </c>
      <c r="F55" s="235">
        <v>1</v>
      </c>
      <c r="G55" s="236">
        <v>2293.21</v>
      </c>
      <c r="H55" s="237">
        <f>G55*H13+G55</f>
        <v>2808.494287</v>
      </c>
      <c r="I55" s="238">
        <f>H55*F55</f>
        <v>2808.494287</v>
      </c>
      <c r="J55" s="212"/>
      <c r="K55" s="293"/>
    </row>
    <row r="56" spans="1:11" ht="15">
      <c r="A56" s="5" t="s">
        <v>46</v>
      </c>
      <c r="B56" s="13" t="s">
        <v>179</v>
      </c>
      <c r="C56" s="13" t="s">
        <v>10</v>
      </c>
      <c r="D56" s="132" t="s">
        <v>178</v>
      </c>
      <c r="E56" s="234" t="s">
        <v>12</v>
      </c>
      <c r="F56" s="235">
        <v>1</v>
      </c>
      <c r="G56" s="236">
        <v>1644.15</v>
      </c>
      <c r="H56" s="237">
        <f>H13*G56+G56</f>
        <v>2013.5905050000001</v>
      </c>
      <c r="I56" s="238">
        <f>F56*H56</f>
        <v>2013.5905050000001</v>
      </c>
      <c r="J56" s="212"/>
      <c r="K56" s="293"/>
    </row>
    <row r="57" spans="1:11" ht="15">
      <c r="A57" s="5" t="s">
        <v>47</v>
      </c>
      <c r="B57" s="13" t="s">
        <v>181</v>
      </c>
      <c r="C57" s="13" t="s">
        <v>10</v>
      </c>
      <c r="D57" s="132" t="s">
        <v>180</v>
      </c>
      <c r="E57" s="234" t="s">
        <v>12</v>
      </c>
      <c r="F57" s="235">
        <v>1</v>
      </c>
      <c r="G57" s="236">
        <v>2553.16</v>
      </c>
      <c r="H57" s="237">
        <f>H13*G57+G57</f>
        <v>3126.855052</v>
      </c>
      <c r="I57" s="238">
        <f aca="true" t="shared" si="8" ref="I57:I62">H57*F57</f>
        <v>3126.855052</v>
      </c>
      <c r="J57" s="212"/>
      <c r="K57" s="293"/>
    </row>
    <row r="58" spans="1:11" ht="15">
      <c r="A58" s="5" t="s">
        <v>48</v>
      </c>
      <c r="B58" s="310" t="s">
        <v>170</v>
      </c>
      <c r="C58" s="311"/>
      <c r="D58" s="132" t="s">
        <v>273</v>
      </c>
      <c r="E58" s="234" t="s">
        <v>12</v>
      </c>
      <c r="F58" s="235">
        <v>1</v>
      </c>
      <c r="G58" s="247">
        <v>2130.33</v>
      </c>
      <c r="H58" s="237">
        <f>H13*G58+G58</f>
        <v>2609.015151</v>
      </c>
      <c r="I58" s="238">
        <f t="shared" si="8"/>
        <v>2609.015151</v>
      </c>
      <c r="J58" s="212"/>
      <c r="K58" s="293"/>
    </row>
    <row r="59" spans="1:11" ht="62.25" customHeight="1">
      <c r="A59" s="5" t="s">
        <v>77</v>
      </c>
      <c r="B59" s="13">
        <v>103189</v>
      </c>
      <c r="C59" s="13" t="s">
        <v>126</v>
      </c>
      <c r="D59" s="2" t="s">
        <v>182</v>
      </c>
      <c r="E59" s="234" t="s">
        <v>12</v>
      </c>
      <c r="F59" s="235">
        <v>1</v>
      </c>
      <c r="G59" s="236">
        <v>2611.95</v>
      </c>
      <c r="H59" s="237">
        <f>H13*G59+G59</f>
        <v>3198.855165</v>
      </c>
      <c r="I59" s="238">
        <f t="shared" si="8"/>
        <v>3198.855165</v>
      </c>
      <c r="J59" s="212"/>
      <c r="K59" s="293"/>
    </row>
    <row r="60" spans="1:11" ht="60">
      <c r="A60" s="5" t="s">
        <v>78</v>
      </c>
      <c r="B60" s="13">
        <v>103192</v>
      </c>
      <c r="C60" s="13" t="s">
        <v>126</v>
      </c>
      <c r="D60" s="2" t="s">
        <v>183</v>
      </c>
      <c r="E60" s="234" t="s">
        <v>12</v>
      </c>
      <c r="F60" s="235">
        <v>1</v>
      </c>
      <c r="G60" s="236">
        <v>2514.64</v>
      </c>
      <c r="H60" s="237">
        <f>H13*G60+G60</f>
        <v>3079.679608</v>
      </c>
      <c r="I60" s="238">
        <f t="shared" si="8"/>
        <v>3079.679608</v>
      </c>
      <c r="J60" s="212"/>
      <c r="K60" s="293"/>
    </row>
    <row r="61" spans="1:11" ht="79.15" customHeight="1">
      <c r="A61" s="5" t="s">
        <v>79</v>
      </c>
      <c r="B61" s="13">
        <v>103193</v>
      </c>
      <c r="C61" s="13" t="s">
        <v>126</v>
      </c>
      <c r="D61" s="6" t="s">
        <v>184</v>
      </c>
      <c r="E61" s="234" t="s">
        <v>12</v>
      </c>
      <c r="F61" s="235">
        <v>1</v>
      </c>
      <c r="G61" s="236">
        <v>1938.49</v>
      </c>
      <c r="H61" s="237">
        <f>H13*G61+G61</f>
        <v>2374.068703</v>
      </c>
      <c r="I61" s="238">
        <f t="shared" si="8"/>
        <v>2374.068703</v>
      </c>
      <c r="J61" s="212"/>
      <c r="K61" s="293"/>
    </row>
    <row r="62" spans="1:11" ht="60">
      <c r="A62" s="41" t="s">
        <v>104</v>
      </c>
      <c r="B62" s="13">
        <v>103194</v>
      </c>
      <c r="C62" s="13" t="s">
        <v>126</v>
      </c>
      <c r="D62" s="2" t="s">
        <v>185</v>
      </c>
      <c r="E62" s="234" t="s">
        <v>12</v>
      </c>
      <c r="F62" s="235">
        <v>1</v>
      </c>
      <c r="G62" s="236">
        <v>2788.91</v>
      </c>
      <c r="H62" s="237">
        <f>H13*G62+G62</f>
        <v>3415.578077</v>
      </c>
      <c r="I62" s="238">
        <f t="shared" si="8"/>
        <v>3415.578077</v>
      </c>
      <c r="J62" s="212"/>
      <c r="K62" s="293"/>
    </row>
    <row r="63" spans="1:11" ht="60">
      <c r="A63" s="41" t="s">
        <v>189</v>
      </c>
      <c r="B63" s="13">
        <v>103191</v>
      </c>
      <c r="C63" s="13" t="s">
        <v>126</v>
      </c>
      <c r="D63" s="2" t="s">
        <v>186</v>
      </c>
      <c r="E63" s="234" t="s">
        <v>12</v>
      </c>
      <c r="F63" s="235">
        <v>1</v>
      </c>
      <c r="G63" s="236">
        <v>2362.36</v>
      </c>
      <c r="H63" s="237">
        <f>H13*G63+G63</f>
        <v>2893.1822920000004</v>
      </c>
      <c r="I63" s="238">
        <f aca="true" t="shared" si="9" ref="I63:I64">H63*F63</f>
        <v>2893.1822920000004</v>
      </c>
      <c r="J63" s="212"/>
      <c r="K63" s="293"/>
    </row>
    <row r="64" spans="1:11" ht="60">
      <c r="A64" s="5" t="s">
        <v>190</v>
      </c>
      <c r="B64" s="13">
        <v>103190</v>
      </c>
      <c r="C64" s="13" t="s">
        <v>126</v>
      </c>
      <c r="D64" s="2" t="s">
        <v>187</v>
      </c>
      <c r="E64" s="234" t="s">
        <v>12</v>
      </c>
      <c r="F64" s="235">
        <v>1</v>
      </c>
      <c r="G64" s="248">
        <v>4052.63</v>
      </c>
      <c r="H64" s="249">
        <f>H13*G64+G64</f>
        <v>4963.255961</v>
      </c>
      <c r="I64" s="250">
        <f t="shared" si="9"/>
        <v>4963.255961</v>
      </c>
      <c r="J64" s="212"/>
      <c r="K64" s="293"/>
    </row>
    <row r="65" spans="1:11" ht="68.25" customHeight="1">
      <c r="A65" s="5" t="s">
        <v>235</v>
      </c>
      <c r="B65" s="13">
        <v>103187</v>
      </c>
      <c r="C65" s="13" t="s">
        <v>126</v>
      </c>
      <c r="D65" s="2" t="s">
        <v>188</v>
      </c>
      <c r="E65" s="234" t="s">
        <v>12</v>
      </c>
      <c r="F65" s="235">
        <v>1</v>
      </c>
      <c r="G65" s="236">
        <v>4847.19</v>
      </c>
      <c r="H65" s="237">
        <f>H13*G65+G65</f>
        <v>5936.353593</v>
      </c>
      <c r="I65" s="238">
        <f>H65*F65</f>
        <v>5936.353593</v>
      </c>
      <c r="J65" s="212"/>
      <c r="K65" s="293"/>
    </row>
    <row r="66" spans="1:11" ht="75.6" customHeight="1">
      <c r="A66" s="5" t="s">
        <v>272</v>
      </c>
      <c r="B66" s="197">
        <v>103307</v>
      </c>
      <c r="C66" s="197" t="s">
        <v>126</v>
      </c>
      <c r="D66" s="233" t="s">
        <v>278</v>
      </c>
      <c r="E66" s="234" t="s">
        <v>12</v>
      </c>
      <c r="F66" s="235">
        <v>9</v>
      </c>
      <c r="G66" s="248">
        <v>1335.75</v>
      </c>
      <c r="H66" s="237">
        <f>H13*G66+G66</f>
        <v>1635.893025</v>
      </c>
      <c r="I66" s="250">
        <f>H66*F66</f>
        <v>14723.037225</v>
      </c>
      <c r="J66" s="212"/>
      <c r="K66" s="293"/>
    </row>
    <row r="67" spans="1:11" ht="31.9" customHeight="1">
      <c r="A67" s="66">
        <v>7</v>
      </c>
      <c r="B67" s="147"/>
      <c r="C67" s="147"/>
      <c r="D67" s="148" t="s">
        <v>243</v>
      </c>
      <c r="E67" s="147"/>
      <c r="F67" s="147"/>
      <c r="G67" s="147"/>
      <c r="H67" s="147"/>
      <c r="I67" s="153">
        <f>SUM(I68)</f>
        <v>208857.0460064</v>
      </c>
      <c r="J67" s="293"/>
      <c r="K67" s="293"/>
    </row>
    <row r="68" spans="1:11" ht="30">
      <c r="A68" s="149" t="s">
        <v>50</v>
      </c>
      <c r="B68" s="251" t="s">
        <v>246</v>
      </c>
      <c r="C68" s="179" t="s">
        <v>10</v>
      </c>
      <c r="D68" s="151" t="s">
        <v>245</v>
      </c>
      <c r="E68" s="179" t="s">
        <v>11</v>
      </c>
      <c r="F68" s="179">
        <v>189.2</v>
      </c>
      <c r="G68" s="193">
        <v>901.36</v>
      </c>
      <c r="H68" s="193">
        <f>H13*G68+G68</f>
        <v>1103.895592</v>
      </c>
      <c r="I68" s="152">
        <f>H68*F68</f>
        <v>208857.0460064</v>
      </c>
      <c r="J68" s="293"/>
      <c r="K68" s="293"/>
    </row>
    <row r="69" spans="1:11" ht="32.25" customHeight="1">
      <c r="A69" s="66">
        <v>8</v>
      </c>
      <c r="B69" s="67"/>
      <c r="C69" s="67"/>
      <c r="D69" s="68" t="s">
        <v>191</v>
      </c>
      <c r="E69" s="69"/>
      <c r="F69" s="70"/>
      <c r="G69" s="71"/>
      <c r="H69" s="72"/>
      <c r="I69" s="73">
        <f>SUM(I70)</f>
        <v>5297.880742</v>
      </c>
      <c r="J69" s="293"/>
      <c r="K69" s="293"/>
    </row>
    <row r="70" spans="1:11" s="86" customFormat="1" ht="18" customHeight="1">
      <c r="A70" s="144" t="s">
        <v>244</v>
      </c>
      <c r="B70" s="138" t="s">
        <v>237</v>
      </c>
      <c r="C70" s="288" t="s">
        <v>26</v>
      </c>
      <c r="D70" s="281" t="s">
        <v>236</v>
      </c>
      <c r="E70" s="267" t="s">
        <v>12</v>
      </c>
      <c r="F70" s="289">
        <v>14</v>
      </c>
      <c r="G70" s="290">
        <v>308.99</v>
      </c>
      <c r="H70" s="291">
        <f>H13*G70+G70</f>
        <v>378.420053</v>
      </c>
      <c r="I70" s="292">
        <f>H70*F70</f>
        <v>5297.880742</v>
      </c>
      <c r="J70" s="299"/>
      <c r="K70" s="296"/>
    </row>
    <row r="71" spans="1:11" s="86" customFormat="1" ht="28.15" customHeight="1">
      <c r="A71" s="194">
        <v>9</v>
      </c>
      <c r="B71" s="146"/>
      <c r="C71" s="146"/>
      <c r="D71" s="195" t="s">
        <v>248</v>
      </c>
      <c r="E71" s="146"/>
      <c r="F71" s="146"/>
      <c r="G71" s="146"/>
      <c r="H71" s="146"/>
      <c r="I71" s="196">
        <f>SUM(I72:I82)</f>
        <v>8801.3138982</v>
      </c>
      <c r="J71" s="296"/>
      <c r="K71" s="296"/>
    </row>
    <row r="72" spans="1:11" s="208" customFormat="1" ht="34.15" customHeight="1">
      <c r="A72" s="144" t="s">
        <v>249</v>
      </c>
      <c r="B72" s="217" t="s">
        <v>259</v>
      </c>
      <c r="C72" s="217" t="s">
        <v>10</v>
      </c>
      <c r="D72" s="283" t="s">
        <v>258</v>
      </c>
      <c r="E72" s="217" t="s">
        <v>19</v>
      </c>
      <c r="F72" s="217">
        <v>15</v>
      </c>
      <c r="G72" s="278">
        <v>111.11</v>
      </c>
      <c r="H72" s="278">
        <f>H13*G72+G72</f>
        <v>136.076417</v>
      </c>
      <c r="I72" s="279">
        <f aca="true" t="shared" si="10" ref="I72:I80">H72*F72</f>
        <v>2041.1462549999999</v>
      </c>
      <c r="J72" s="301"/>
      <c r="K72" s="297"/>
    </row>
    <row r="73" spans="1:11" s="86" customFormat="1" ht="18" customHeight="1">
      <c r="A73" s="144" t="s">
        <v>250</v>
      </c>
      <c r="B73" s="217" t="s">
        <v>261</v>
      </c>
      <c r="C73" s="217" t="s">
        <v>10</v>
      </c>
      <c r="D73" s="284" t="s">
        <v>260</v>
      </c>
      <c r="E73" s="217" t="s">
        <v>19</v>
      </c>
      <c r="F73" s="217">
        <v>2</v>
      </c>
      <c r="G73" s="277">
        <v>218.6</v>
      </c>
      <c r="H73" s="278">
        <f>H13*G73+G73</f>
        <v>267.71942</v>
      </c>
      <c r="I73" s="279">
        <f t="shared" si="10"/>
        <v>535.43884</v>
      </c>
      <c r="J73" s="299"/>
      <c r="K73" s="296"/>
    </row>
    <row r="74" spans="1:11" s="86" customFormat="1" ht="18" customHeight="1">
      <c r="A74" s="144" t="s">
        <v>251</v>
      </c>
      <c r="B74" s="312" t="s">
        <v>170</v>
      </c>
      <c r="C74" s="313"/>
      <c r="D74" s="263" t="s">
        <v>285</v>
      </c>
      <c r="E74" s="217" t="s">
        <v>12</v>
      </c>
      <c r="F74" s="179">
        <v>8</v>
      </c>
      <c r="G74" s="277">
        <v>186.26</v>
      </c>
      <c r="H74" s="278">
        <f>H13*G74+G74</f>
        <v>228.112622</v>
      </c>
      <c r="I74" s="279">
        <f t="shared" si="10"/>
        <v>1824.900976</v>
      </c>
      <c r="J74" s="299"/>
      <c r="K74" s="296"/>
    </row>
    <row r="75" spans="1:11" s="86" customFormat="1" ht="18" customHeight="1">
      <c r="A75" s="144" t="s">
        <v>252</v>
      </c>
      <c r="B75" s="285" t="s">
        <v>71</v>
      </c>
      <c r="C75" s="286" t="s">
        <v>10</v>
      </c>
      <c r="D75" s="287" t="s">
        <v>128</v>
      </c>
      <c r="E75" s="280" t="s">
        <v>19</v>
      </c>
      <c r="F75" s="179">
        <v>40</v>
      </c>
      <c r="G75" s="193">
        <v>30.96</v>
      </c>
      <c r="H75" s="278">
        <f>H13*G75+G75</f>
        <v>37.916712000000004</v>
      </c>
      <c r="I75" s="279">
        <f t="shared" si="10"/>
        <v>1516.6684800000003</v>
      </c>
      <c r="J75" s="299"/>
      <c r="K75" s="296"/>
    </row>
    <row r="76" spans="1:11" s="86" customFormat="1" ht="18" customHeight="1">
      <c r="A76" s="144" t="s">
        <v>253</v>
      </c>
      <c r="B76" s="280" t="s">
        <v>32</v>
      </c>
      <c r="C76" s="280" t="s">
        <v>10</v>
      </c>
      <c r="D76" s="281" t="s">
        <v>282</v>
      </c>
      <c r="E76" s="179" t="s">
        <v>19</v>
      </c>
      <c r="F76" s="179">
        <v>40</v>
      </c>
      <c r="G76" s="282">
        <v>6.96</v>
      </c>
      <c r="H76" s="278">
        <f>H13*G76+G76</f>
        <v>8.523912</v>
      </c>
      <c r="I76" s="279">
        <f t="shared" si="10"/>
        <v>340.95647999999994</v>
      </c>
      <c r="J76" s="299"/>
      <c r="K76" s="296"/>
    </row>
    <row r="77" spans="1:11" s="86" customFormat="1" ht="18" customHeight="1">
      <c r="A77" s="144" t="s">
        <v>254</v>
      </c>
      <c r="B77" s="179" t="s">
        <v>283</v>
      </c>
      <c r="C77" s="179" t="s">
        <v>10</v>
      </c>
      <c r="D77" s="263" t="s">
        <v>284</v>
      </c>
      <c r="E77" s="179" t="s">
        <v>20</v>
      </c>
      <c r="F77" s="179">
        <v>3.2</v>
      </c>
      <c r="G77" s="193">
        <v>218.88</v>
      </c>
      <c r="H77" s="278">
        <f>H13*G77+G77</f>
        <v>268.062336</v>
      </c>
      <c r="I77" s="279">
        <f t="shared" si="10"/>
        <v>857.7994752000001</v>
      </c>
      <c r="J77" s="299"/>
      <c r="K77" s="296"/>
    </row>
    <row r="78" spans="1:10" s="86" customFormat="1" ht="18" customHeight="1">
      <c r="A78" s="144" t="s">
        <v>255</v>
      </c>
      <c r="B78" s="179" t="s">
        <v>287</v>
      </c>
      <c r="C78" s="179" t="s">
        <v>26</v>
      </c>
      <c r="D78" s="268" t="s">
        <v>297</v>
      </c>
      <c r="E78" s="179" t="s">
        <v>19</v>
      </c>
      <c r="F78" s="179">
        <v>24</v>
      </c>
      <c r="G78" s="193">
        <v>12.04</v>
      </c>
      <c r="H78" s="278">
        <f>H13*G78+G78</f>
        <v>14.745387999999998</v>
      </c>
      <c r="I78" s="279">
        <f t="shared" si="10"/>
        <v>353.88931199999996</v>
      </c>
      <c r="J78" s="299"/>
    </row>
    <row r="79" spans="1:10" s="86" customFormat="1" ht="29.45" customHeight="1">
      <c r="A79" s="5" t="s">
        <v>256</v>
      </c>
      <c r="B79" s="179" t="s">
        <v>295</v>
      </c>
      <c r="C79" s="179" t="s">
        <v>10</v>
      </c>
      <c r="D79" s="268" t="s">
        <v>296</v>
      </c>
      <c r="E79" s="179" t="s">
        <v>19</v>
      </c>
      <c r="F79" s="179">
        <v>5</v>
      </c>
      <c r="G79" s="193">
        <v>19.58</v>
      </c>
      <c r="H79" s="278">
        <f>H13*G79+G79</f>
        <v>23.979625999999996</v>
      </c>
      <c r="I79" s="279">
        <f t="shared" si="10"/>
        <v>119.89812999999998</v>
      </c>
      <c r="J79" s="299"/>
    </row>
    <row r="80" spans="1:10" s="86" customFormat="1" ht="18" customHeight="1">
      <c r="A80" s="5" t="s">
        <v>257</v>
      </c>
      <c r="B80" s="179" t="s">
        <v>33</v>
      </c>
      <c r="C80" s="179" t="s">
        <v>10</v>
      </c>
      <c r="D80" s="268" t="s">
        <v>31</v>
      </c>
      <c r="E80" s="179" t="s">
        <v>19</v>
      </c>
      <c r="F80" s="179">
        <v>75</v>
      </c>
      <c r="G80" s="282">
        <v>13.18</v>
      </c>
      <c r="H80" s="278">
        <f>H13*G80+G80</f>
        <v>16.141545999999998</v>
      </c>
      <c r="I80" s="279">
        <f t="shared" si="10"/>
        <v>1210.6159499999999</v>
      </c>
      <c r="J80" s="299"/>
    </row>
    <row r="81" spans="1:10" s="86" customFormat="1" ht="18" customHeight="1">
      <c r="A81" s="5"/>
      <c r="B81" s="251"/>
      <c r="C81" s="251"/>
      <c r="D81" s="270"/>
      <c r="E81" s="251"/>
      <c r="F81" s="251"/>
      <c r="G81" s="251"/>
      <c r="H81" s="251"/>
      <c r="I81" s="260"/>
      <c r="J81" s="299"/>
    </row>
    <row r="82" spans="1:10" s="86" customFormat="1" ht="18" customHeight="1">
      <c r="A82" s="19"/>
      <c r="B82" s="251"/>
      <c r="C82" s="251"/>
      <c r="D82" s="270"/>
      <c r="E82" s="251"/>
      <c r="F82" s="251"/>
      <c r="G82" s="251"/>
      <c r="H82" s="251"/>
      <c r="I82" s="260"/>
      <c r="J82" s="299"/>
    </row>
    <row r="83" spans="1:10" s="86" customFormat="1" ht="18" customHeight="1">
      <c r="A83" s="150"/>
      <c r="B83" s="261"/>
      <c r="C83" s="261"/>
      <c r="D83" s="271"/>
      <c r="E83" s="261"/>
      <c r="F83" s="261"/>
      <c r="G83" s="261"/>
      <c r="H83" s="261"/>
      <c r="I83" s="261"/>
      <c r="J83" s="299"/>
    </row>
    <row r="84" spans="1:9" ht="29.25" customHeight="1">
      <c r="A84" s="32"/>
      <c r="B84" s="33"/>
      <c r="C84" s="33"/>
      <c r="D84" s="34"/>
      <c r="E84" s="306" t="s">
        <v>72</v>
      </c>
      <c r="F84" s="306"/>
      <c r="G84" s="306"/>
      <c r="H84" s="306"/>
      <c r="I84" s="35">
        <f>I17+I22+I28+I37+I39+I52+I67+I69+I71</f>
        <v>1062155.0927822199</v>
      </c>
    </row>
    <row r="86" spans="5:9" ht="15">
      <c r="E86" s="302" t="s">
        <v>309</v>
      </c>
      <c r="F86" s="302"/>
      <c r="G86" s="302"/>
      <c r="H86" s="302"/>
      <c r="I86" s="302"/>
    </row>
    <row r="87" spans="5:9" ht="15">
      <c r="E87" s="15"/>
      <c r="G87" s="15"/>
      <c r="H87" s="15"/>
      <c r="I87" s="15"/>
    </row>
    <row r="89" spans="5:9" ht="15">
      <c r="E89" s="302" t="s">
        <v>73</v>
      </c>
      <c r="F89" s="302"/>
      <c r="G89" s="302"/>
      <c r="H89" s="302"/>
      <c r="I89" s="302"/>
    </row>
    <row r="90" spans="5:9" ht="15">
      <c r="E90" s="302" t="s">
        <v>74</v>
      </c>
      <c r="F90" s="302"/>
      <c r="G90" s="302"/>
      <c r="H90" s="302"/>
      <c r="I90" s="302"/>
    </row>
    <row r="91" spans="5:9" ht="15">
      <c r="E91" s="302" t="s">
        <v>75</v>
      </c>
      <c r="F91" s="302"/>
      <c r="G91" s="302"/>
      <c r="H91" s="302"/>
      <c r="I91" s="302"/>
    </row>
    <row r="92" spans="5:9" ht="15">
      <c r="E92" s="302"/>
      <c r="F92" s="302"/>
      <c r="G92" s="302"/>
      <c r="H92" s="302"/>
      <c r="I92" s="302"/>
    </row>
  </sheetData>
  <mergeCells count="13">
    <mergeCell ref="E90:I90"/>
    <mergeCell ref="E91:I91"/>
    <mergeCell ref="E92:I92"/>
    <mergeCell ref="E84:H84"/>
    <mergeCell ref="G5:G7"/>
    <mergeCell ref="G9:G12"/>
    <mergeCell ref="E86:I86"/>
    <mergeCell ref="E89:I89"/>
    <mergeCell ref="A8:I8"/>
    <mergeCell ref="A9:D9"/>
    <mergeCell ref="A10:D10"/>
    <mergeCell ref="B58:C58"/>
    <mergeCell ref="B74:C74"/>
  </mergeCells>
  <conditionalFormatting sqref="A17:I17 A19:A20 I33:I34 E33:G34 I50:I51 E19:I20 C19:C20 F56:G62 F48 I48 A32:A35 E67:E68 A67:A68 F64:G65 A56:A65 E59:E65 I56:I65 A22:A27 F50:F51 A40:A51 F43:F46 I40:I46 E40:F42">
    <cfRule type="expression" priority="434" dxfId="1">
      <formula>IF($L17="I",TRUE,FALSE)</formula>
    </cfRule>
    <cfRule type="expression" priority="435" dxfId="0">
      <formula>IF($L17="T",TRUE,FALSE)</formula>
    </cfRule>
  </conditionalFormatting>
  <conditionalFormatting sqref="C17 C19:C20">
    <cfRule type="expression" priority="433" dxfId="80">
      <formula>IF($L17="I",TRUE,FALSE)</formula>
    </cfRule>
  </conditionalFormatting>
  <conditionalFormatting sqref="E28:G28 I28 A28">
    <cfRule type="expression" priority="413" dxfId="1">
      <formula>IF($L28="I",TRUE,FALSE)</formula>
    </cfRule>
    <cfRule type="expression" priority="414" dxfId="0">
      <formula>IF($L28="T",TRUE,FALSE)</formula>
    </cfRule>
  </conditionalFormatting>
  <conditionalFormatting sqref="A39 I39 E39:G39">
    <cfRule type="expression" priority="411" dxfId="1">
      <formula>IF($L39="I",TRUE,FALSE)</formula>
    </cfRule>
    <cfRule type="expression" priority="412" dxfId="0">
      <formula>IF($L39="T",TRUE,FALSE)</formula>
    </cfRule>
  </conditionalFormatting>
  <conditionalFormatting sqref="A52 I52 E52:G52">
    <cfRule type="expression" priority="409" dxfId="1">
      <formula>IF($L52="I",TRUE,FALSE)</formula>
    </cfRule>
    <cfRule type="expression" priority="410" dxfId="0">
      <formula>IF($L52="T",TRUE,FALSE)</formula>
    </cfRule>
  </conditionalFormatting>
  <conditionalFormatting sqref="I69:I70 E69:G69 F70:G70 A69:A83">
    <cfRule type="expression" priority="399" dxfId="1">
      <formula>IF($L69="I",TRUE,FALSE)</formula>
    </cfRule>
    <cfRule type="expression" priority="400" dxfId="0">
      <formula>IF($L69="T",TRUE,FALSE)</formula>
    </cfRule>
  </conditionalFormatting>
  <conditionalFormatting sqref="I18 E18:G18 A18">
    <cfRule type="expression" priority="249" dxfId="1">
      <formula>IF($L18="I",TRUE,FALSE)</formula>
    </cfRule>
    <cfRule type="expression" priority="250" dxfId="0">
      <formula>IF($L18="T",TRUE,FALSE)</formula>
    </cfRule>
  </conditionalFormatting>
  <conditionalFormatting sqref="I21 E21:G21 A21">
    <cfRule type="expression" priority="247" dxfId="1">
      <formula>IF($L21="I",TRUE,FALSE)</formula>
    </cfRule>
    <cfRule type="expression" priority="248" dxfId="0">
      <formula>IF($L21="T",TRUE,FALSE)</formula>
    </cfRule>
  </conditionalFormatting>
  <conditionalFormatting sqref="E22:G22 I22">
    <cfRule type="expression" priority="236" dxfId="1">
      <formula>IF($L22="I",TRUE,FALSE)</formula>
    </cfRule>
    <cfRule type="expression" priority="237" dxfId="0">
      <formula>IF($L22="T",TRUE,FALSE)</formula>
    </cfRule>
  </conditionalFormatting>
  <conditionalFormatting sqref="C23:C27">
    <cfRule type="expression" priority="231" dxfId="1">
      <formula>IF($L23="I",TRUE,FALSE)</formula>
    </cfRule>
    <cfRule type="expression" priority="232" dxfId="0">
      <formula>IF($L23="T",TRUE,FALSE)</formula>
    </cfRule>
  </conditionalFormatting>
  <conditionalFormatting sqref="C23:C27">
    <cfRule type="expression" priority="230" dxfId="80">
      <formula>IF($L23="I",TRUE,FALSE)</formula>
    </cfRule>
  </conditionalFormatting>
  <conditionalFormatting sqref="F63:G63">
    <cfRule type="expression" priority="216" dxfId="1">
      <formula>IF($L63="I",TRUE,FALSE)</formula>
    </cfRule>
    <cfRule type="expression" priority="217" dxfId="0">
      <formula>IF($L63="T",TRUE,FALSE)</formula>
    </cfRule>
  </conditionalFormatting>
  <conditionalFormatting sqref="F49 I49">
    <cfRule type="expression" priority="210" dxfId="1">
      <formula>IF($L49="I",TRUE,FALSE)</formula>
    </cfRule>
    <cfRule type="expression" priority="211" dxfId="0">
      <formula>IF($L49="T",TRUE,FALSE)</formula>
    </cfRule>
  </conditionalFormatting>
  <conditionalFormatting sqref="I35 E35:G35">
    <cfRule type="expression" priority="182" dxfId="1">
      <formula>IF($L35="I",TRUE,FALSE)</formula>
    </cfRule>
    <cfRule type="expression" priority="183" dxfId="0">
      <formula>IF($L35="T",TRUE,FALSE)</formula>
    </cfRule>
  </conditionalFormatting>
  <conditionalFormatting sqref="E53:G53 I53:I55 A53:A55 F54:G55">
    <cfRule type="expression" priority="180" dxfId="1">
      <formula>IF($L53="I",TRUE,FALSE)</formula>
    </cfRule>
    <cfRule type="expression" priority="181" dxfId="0">
      <formula>IF($L53="T",TRUE,FALSE)</formula>
    </cfRule>
  </conditionalFormatting>
  <conditionalFormatting sqref="E70">
    <cfRule type="expression" priority="109" dxfId="1">
      <formula>IF($L70="I",TRUE,FALSE)</formula>
    </cfRule>
    <cfRule type="expression" priority="110" dxfId="0">
      <formula>IF($L70="T",TRUE,FALSE)</formula>
    </cfRule>
  </conditionalFormatting>
  <conditionalFormatting sqref="A29:A32">
    <cfRule type="expression" priority="60" dxfId="1">
      <formula>IF($L29="I",TRUE,FALSE)</formula>
    </cfRule>
    <cfRule type="expression" priority="61" dxfId="0">
      <formula>IF($L29="T",TRUE,FALSE)</formula>
    </cfRule>
  </conditionalFormatting>
  <conditionalFormatting sqref="I32 E32:G32">
    <cfRule type="expression" priority="58" dxfId="1">
      <formula>IF($L32="I",TRUE,FALSE)</formula>
    </cfRule>
    <cfRule type="expression" priority="59" dxfId="0">
      <formula>IF($L32="T",TRUE,FALSE)</formula>
    </cfRule>
  </conditionalFormatting>
  <conditionalFormatting sqref="B29:D29">
    <cfRule type="expression" priority="56" dxfId="1">
      <formula>IF($L29="I",TRUE,FALSE)</formula>
    </cfRule>
    <cfRule type="expression" priority="57" dxfId="0">
      <formula>IF($L29="T",TRUE,FALSE)</formula>
    </cfRule>
  </conditionalFormatting>
  <conditionalFormatting sqref="C29">
    <cfRule type="expression" priority="55" dxfId="80">
      <formula>IF($L29="I",TRUE,FALSE)</formula>
    </cfRule>
  </conditionalFormatting>
  <conditionalFormatting sqref="B30:D30">
    <cfRule type="expression" priority="53" dxfId="1">
      <formula>IF($L30="I",TRUE,FALSE)</formula>
    </cfRule>
    <cfRule type="expression" priority="54" dxfId="0">
      <formula>IF($L30="T",TRUE,FALSE)</formula>
    </cfRule>
  </conditionalFormatting>
  <conditionalFormatting sqref="C30">
    <cfRule type="expression" priority="52" dxfId="80">
      <formula>IF($L30="I",TRUE,FALSE)</formula>
    </cfRule>
  </conditionalFormatting>
  <conditionalFormatting sqref="A36">
    <cfRule type="expression" priority="50" dxfId="1">
      <formula>IF($L36="I",TRUE,FALSE)</formula>
    </cfRule>
    <cfRule type="expression" priority="51" dxfId="0">
      <formula>IF($L36="T",TRUE,FALSE)</formula>
    </cfRule>
  </conditionalFormatting>
  <conditionalFormatting sqref="I36 E36:G36">
    <cfRule type="expression" priority="48" dxfId="1">
      <formula>IF($L36="I",TRUE,FALSE)</formula>
    </cfRule>
    <cfRule type="expression" priority="49" dxfId="0">
      <formula>IF($L36="T",TRUE,FALSE)</formula>
    </cfRule>
  </conditionalFormatting>
  <conditionalFormatting sqref="E54:E58">
    <cfRule type="expression" priority="46" dxfId="1">
      <formula>IF($L54="I",TRUE,FALSE)</formula>
    </cfRule>
    <cfRule type="expression" priority="47" dxfId="0">
      <formula>IF($L54="T",TRUE,FALSE)</formula>
    </cfRule>
  </conditionalFormatting>
  <conditionalFormatting sqref="A70:A83">
    <cfRule type="expression" priority="462" dxfId="1">
      <formula>IF(#REF!="I",TRUE,FALSE)</formula>
    </cfRule>
    <cfRule type="expression" priority="463" dxfId="0">
      <formula>IF(#REF!="T",TRUE,FALSE)</formula>
    </cfRule>
  </conditionalFormatting>
  <conditionalFormatting sqref="E43 E48:E50">
    <cfRule type="expression" priority="39" dxfId="1">
      <formula>IF($L43="I",TRUE,FALSE)</formula>
    </cfRule>
    <cfRule type="expression" priority="40" dxfId="0">
      <formula>IF($L43="T",TRUE,FALSE)</formula>
    </cfRule>
  </conditionalFormatting>
  <conditionalFormatting sqref="B45:D45">
    <cfRule type="expression" priority="37" dxfId="1">
      <formula>IF($L45="I",TRUE,FALSE)</formula>
    </cfRule>
    <cfRule type="expression" priority="38" dxfId="0">
      <formula>IF($L45="T",TRUE,FALSE)</formula>
    </cfRule>
  </conditionalFormatting>
  <conditionalFormatting sqref="C45">
    <cfRule type="expression" priority="36" dxfId="80">
      <formula>IF($L45="I",TRUE,FALSE)</formula>
    </cfRule>
  </conditionalFormatting>
  <conditionalFormatting sqref="B46:D46">
    <cfRule type="expression" priority="34" dxfId="1">
      <formula>IF($L46="I",TRUE,FALSE)</formula>
    </cfRule>
    <cfRule type="expression" priority="35" dxfId="0">
      <formula>IF($L46="T",TRUE,FALSE)</formula>
    </cfRule>
  </conditionalFormatting>
  <conditionalFormatting sqref="C46">
    <cfRule type="expression" priority="33" dxfId="80">
      <formula>IF($L46="I",TRUE,FALSE)</formula>
    </cfRule>
  </conditionalFormatting>
  <conditionalFormatting sqref="C48:C51">
    <cfRule type="expression" priority="31" dxfId="1">
      <formula>IF($L48="I",TRUE,FALSE)</formula>
    </cfRule>
    <cfRule type="expression" priority="32" dxfId="0">
      <formula>IF($L48="T",TRUE,FALSE)</formula>
    </cfRule>
  </conditionalFormatting>
  <conditionalFormatting sqref="C48:C51">
    <cfRule type="expression" priority="30" dxfId="80">
      <formula>IF($L48="I",TRUE,FALSE)</formula>
    </cfRule>
  </conditionalFormatting>
  <conditionalFormatting sqref="G43:G44 G48:G50">
    <cfRule type="expression" priority="28" dxfId="1">
      <formula>IF($L43="I",TRUE,FALSE)</formula>
    </cfRule>
    <cfRule type="expression" priority="29" dxfId="0">
      <formula>IF($L43="T",TRUE,FALSE)</formula>
    </cfRule>
  </conditionalFormatting>
  <conditionalFormatting sqref="A37 E37:G37">
    <cfRule type="expression" priority="26" dxfId="1">
      <formula>IF($L37="I",TRUE,FALSE)</formula>
    </cfRule>
    <cfRule type="expression" priority="27" dxfId="0">
      <formula>IF($L37="T",TRUE,FALSE)</formula>
    </cfRule>
  </conditionalFormatting>
  <conditionalFormatting sqref="C47">
    <cfRule type="expression" priority="24" dxfId="1">
      <formula>IF($L47="I",TRUE,FALSE)</formula>
    </cfRule>
    <cfRule type="expression" priority="25" dxfId="0">
      <formula>IF($L47="T",TRUE,FALSE)</formula>
    </cfRule>
  </conditionalFormatting>
  <conditionalFormatting sqref="C47">
    <cfRule type="expression" priority="23" dxfId="80">
      <formula>IF($L47="I",TRUE,FALSE)</formula>
    </cfRule>
  </conditionalFormatting>
  <conditionalFormatting sqref="C31">
    <cfRule type="expression" priority="21" dxfId="1">
      <formula>IF($L31="I",TRUE,FALSE)</formula>
    </cfRule>
    <cfRule type="expression" priority="22" dxfId="0">
      <formula>IF($L31="T",TRUE,FALSE)</formula>
    </cfRule>
  </conditionalFormatting>
  <conditionalFormatting sqref="C31">
    <cfRule type="expression" priority="20" dxfId="80">
      <formula>IF($L31="I",TRUE,FALSE)</formula>
    </cfRule>
  </conditionalFormatting>
  <conditionalFormatting sqref="A35">
    <cfRule type="expression" priority="18" dxfId="1">
      <formula>IF($L35="I",TRUE,FALSE)</formula>
    </cfRule>
    <cfRule type="expression" priority="19" dxfId="0">
      <formula>IF($L35="T",TRUE,FALSE)</formula>
    </cfRule>
  </conditionalFormatting>
  <conditionalFormatting sqref="C44">
    <cfRule type="expression" priority="14" dxfId="1">
      <formula>IF($L44="I",TRUE,FALSE)</formula>
    </cfRule>
    <cfRule type="expression" priority="15" dxfId="0">
      <formula>IF($L44="T",TRUE,FALSE)</formula>
    </cfRule>
  </conditionalFormatting>
  <conditionalFormatting sqref="C44">
    <cfRule type="expression" priority="13" dxfId="80">
      <formula>IF($L44="I",TRUE,FALSE)</formula>
    </cfRule>
  </conditionalFormatting>
  <conditionalFormatting sqref="I37">
    <cfRule type="expression" priority="11" dxfId="1">
      <formula>IF($L37="I",TRUE,FALSE)</formula>
    </cfRule>
    <cfRule type="expression" priority="12" dxfId="0">
      <formula>IF($L37="T",TRUE,FALSE)</formula>
    </cfRule>
  </conditionalFormatting>
  <conditionalFormatting sqref="A66 E66:G66 I66">
    <cfRule type="expression" priority="9" dxfId="1">
      <formula>IF($L66="I",TRUE,FALSE)</formula>
    </cfRule>
    <cfRule type="expression" priority="10" dxfId="0">
      <formula>IF($L66="T",TRUE,FALSE)</formula>
    </cfRule>
  </conditionalFormatting>
  <conditionalFormatting sqref="E76">
    <cfRule type="expression" priority="7" dxfId="1">
      <formula>IF($L76="I",TRUE,FALSE)</formula>
    </cfRule>
    <cfRule type="expression" priority="8" dxfId="0">
      <formula>IF($L76="T",TRUE,FALSE)</formula>
    </cfRule>
  </conditionalFormatting>
  <conditionalFormatting sqref="A38 F38 I38">
    <cfRule type="expression" priority="5" dxfId="1">
      <formula>IF($L38="I",TRUE,FALSE)</formula>
    </cfRule>
    <cfRule type="expression" priority="6" dxfId="0">
      <formula>IF($L38="T",TRUE,FALSE)</formula>
    </cfRule>
  </conditionalFormatting>
  <conditionalFormatting sqref="E38">
    <cfRule type="expression" priority="3" dxfId="1">
      <formula>IF($L38="I",TRUE,FALSE)</formula>
    </cfRule>
    <cfRule type="expression" priority="4" dxfId="0">
      <formula>IF($L38="T",TRUE,FALSE)</formula>
    </cfRule>
  </conditionalFormatting>
  <conditionalFormatting sqref="F23">
    <cfRule type="expression" priority="1" dxfId="1">
      <formula>IF($L23="I",TRUE,FALSE)</formula>
    </cfRule>
    <cfRule type="expression" priority="2" dxfId="0">
      <formula>IF($L23="T",TRUE,FALSE)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110" zoomScaleNormal="110" workbookViewId="0" topLeftCell="A1">
      <selection activeCell="E12" sqref="E12"/>
    </sheetView>
  </sheetViews>
  <sheetFormatPr defaultColWidth="9.140625" defaultRowHeight="15"/>
  <cols>
    <col min="2" max="2" width="65.8515625" style="0" customWidth="1"/>
    <col min="3" max="3" width="7.8515625" style="39" customWidth="1"/>
    <col min="4" max="4" width="8.8515625" style="51" customWidth="1"/>
    <col min="5" max="5" width="57.8515625" style="4" customWidth="1"/>
  </cols>
  <sheetData>
    <row r="1" spans="1:5" ht="15">
      <c r="A1" s="273" t="s">
        <v>2</v>
      </c>
      <c r="B1" s="273" t="s">
        <v>4</v>
      </c>
      <c r="C1" s="274" t="s">
        <v>12</v>
      </c>
      <c r="D1" s="275" t="s">
        <v>13</v>
      </c>
      <c r="E1" s="276" t="s">
        <v>247</v>
      </c>
    </row>
    <row r="2" spans="1:5" ht="15">
      <c r="A2" s="228" t="s">
        <v>84</v>
      </c>
      <c r="B2" s="178" t="str">
        <f>Planilha1!D17</f>
        <v>SERVIÇOS PRELIMINARES</v>
      </c>
      <c r="C2" s="159"/>
      <c r="D2" s="160"/>
      <c r="E2" s="161"/>
    </row>
    <row r="3" spans="1:6" ht="45.6" customHeight="1">
      <c r="A3" s="144" t="s">
        <v>85</v>
      </c>
      <c r="B3" s="162" t="s">
        <v>229</v>
      </c>
      <c r="C3" s="179" t="s">
        <v>19</v>
      </c>
      <c r="D3" s="136">
        <v>6002.05</v>
      </c>
      <c r="E3" s="163" t="s">
        <v>121</v>
      </c>
      <c r="F3" s="212"/>
    </row>
    <row r="4" spans="1:6" ht="15">
      <c r="A4" s="144" t="s">
        <v>86</v>
      </c>
      <c r="B4" s="144" t="s">
        <v>225</v>
      </c>
      <c r="C4" s="180" t="s">
        <v>20</v>
      </c>
      <c r="D4" s="136">
        <v>1305</v>
      </c>
      <c r="E4" s="163"/>
      <c r="F4" s="212"/>
    </row>
    <row r="5" spans="1:6" ht="30">
      <c r="A5" s="181" t="s">
        <v>87</v>
      </c>
      <c r="B5" s="40" t="s">
        <v>226</v>
      </c>
      <c r="C5" s="182" t="s">
        <v>20</v>
      </c>
      <c r="D5" s="136">
        <v>1305</v>
      </c>
      <c r="E5" s="164" t="s">
        <v>307</v>
      </c>
      <c r="F5" s="212"/>
    </row>
    <row r="6" spans="1:6" ht="15">
      <c r="A6" s="183" t="s">
        <v>88</v>
      </c>
      <c r="B6" s="165" t="str">
        <f>Planilha1!D21</f>
        <v>Placa de identificação para obra</v>
      </c>
      <c r="C6" s="179" t="s">
        <v>12</v>
      </c>
      <c r="D6" s="136">
        <v>1</v>
      </c>
      <c r="E6" s="164" t="s">
        <v>122</v>
      </c>
      <c r="F6" s="212"/>
    </row>
    <row r="7" spans="1:6" ht="15">
      <c r="A7" s="184"/>
      <c r="B7" s="162"/>
      <c r="C7" s="182"/>
      <c r="D7" s="166"/>
      <c r="E7" s="167"/>
      <c r="F7" s="212"/>
    </row>
    <row r="8" spans="1:6" s="47" customFormat="1" ht="15">
      <c r="A8" s="185"/>
      <c r="B8" s="138"/>
      <c r="C8" s="168"/>
      <c r="D8" s="169"/>
      <c r="E8" s="164"/>
      <c r="F8" s="227"/>
    </row>
    <row r="9" spans="1:5" s="47" customFormat="1" ht="15">
      <c r="A9" s="229" t="s">
        <v>76</v>
      </c>
      <c r="B9" s="178" t="str">
        <f>Planilha1!D22</f>
        <v>PISOS</v>
      </c>
      <c r="C9" s="159"/>
      <c r="D9" s="160"/>
      <c r="E9" s="161"/>
    </row>
    <row r="10" spans="1:6" s="47" customFormat="1" ht="30">
      <c r="A10" s="181" t="s">
        <v>15</v>
      </c>
      <c r="B10" s="165" t="str">
        <f>Planilha1!D23</f>
        <v>Regularização e compactação mecanizada de superfície, sem controle do proctor normal</v>
      </c>
      <c r="C10" s="186" t="s">
        <v>19</v>
      </c>
      <c r="D10" s="136">
        <v>6002.05</v>
      </c>
      <c r="E10" s="170" t="s">
        <v>238</v>
      </c>
      <c r="F10" s="227"/>
    </row>
    <row r="11" spans="1:6" s="47" customFormat="1" ht="45">
      <c r="A11" s="181" t="s">
        <v>16</v>
      </c>
      <c r="B11" s="187" t="str">
        <f>Planilha1!D24</f>
        <v>Execução de passeio (calçada) ou piso de concreto moldado in loco, usinado, acabamento convencional, não armado</v>
      </c>
      <c r="C11" s="186" t="s">
        <v>20</v>
      </c>
      <c r="D11" s="136">
        <v>374.21</v>
      </c>
      <c r="E11" s="164" t="s">
        <v>308</v>
      </c>
      <c r="F11" s="227"/>
    </row>
    <row r="12" spans="1:6" s="47" customFormat="1" ht="30.75" customHeight="1">
      <c r="A12" s="181" t="s">
        <v>17</v>
      </c>
      <c r="B12" s="187" t="str">
        <f>Planilha1!D25</f>
        <v>Piso tátil de concreto alerta / direcional, intertravado, espessura de 6cm, com rejunte em areia</v>
      </c>
      <c r="C12" s="186" t="s">
        <v>19</v>
      </c>
      <c r="D12" s="136">
        <v>3.1</v>
      </c>
      <c r="E12" s="170" t="s">
        <v>239</v>
      </c>
      <c r="F12" s="227"/>
    </row>
    <row r="13" spans="1:6" s="47" customFormat="1" ht="42" customHeight="1">
      <c r="A13" s="181" t="s">
        <v>18</v>
      </c>
      <c r="B13" s="188" t="s">
        <v>234</v>
      </c>
      <c r="C13" s="186" t="s">
        <v>19</v>
      </c>
      <c r="D13" s="136">
        <v>30.4</v>
      </c>
      <c r="E13" s="164" t="s">
        <v>242</v>
      </c>
      <c r="F13" s="227"/>
    </row>
    <row r="14" spans="1:6" s="47" customFormat="1" ht="33" customHeight="1">
      <c r="A14" s="181" t="s">
        <v>233</v>
      </c>
      <c r="B14" s="188" t="str">
        <f>Planilha1!D27</f>
        <v>GA-01 GUIA LEVE OU SEPARADOR DE PISOS</v>
      </c>
      <c r="C14" s="186" t="s">
        <v>11</v>
      </c>
      <c r="D14" s="136">
        <f>28*2</f>
        <v>56</v>
      </c>
      <c r="E14" s="171" t="s">
        <v>241</v>
      </c>
      <c r="F14" s="227"/>
    </row>
    <row r="15" spans="1:5" ht="15">
      <c r="A15" s="229" t="s">
        <v>23</v>
      </c>
      <c r="B15" s="10" t="str">
        <f>Planilha1!D28</f>
        <v>PERGOLADOS</v>
      </c>
      <c r="C15" s="50"/>
      <c r="D15" s="53"/>
      <c r="E15" s="74"/>
    </row>
    <row r="16" spans="1:6" ht="30">
      <c r="A16" s="144" t="s">
        <v>24</v>
      </c>
      <c r="B16" s="165" t="s">
        <v>58</v>
      </c>
      <c r="C16" s="186" t="s">
        <v>20</v>
      </c>
      <c r="D16" s="172">
        <f>1*0.5*0.5*4*2</f>
        <v>2</v>
      </c>
      <c r="E16" s="173" t="s">
        <v>162</v>
      </c>
      <c r="F16" s="212"/>
    </row>
    <row r="17" spans="1:6" ht="30">
      <c r="A17" s="189" t="s">
        <v>27</v>
      </c>
      <c r="B17" s="190" t="s">
        <v>60</v>
      </c>
      <c r="C17" s="186" t="s">
        <v>20</v>
      </c>
      <c r="D17" s="172">
        <f>1*0.5*0.5*4*2</f>
        <v>2</v>
      </c>
      <c r="E17" s="173" t="s">
        <v>161</v>
      </c>
      <c r="F17" s="212"/>
    </row>
    <row r="18" spans="1:6" ht="30">
      <c r="A18" s="144" t="s">
        <v>81</v>
      </c>
      <c r="B18" s="173" t="s">
        <v>148</v>
      </c>
      <c r="C18" s="191" t="s">
        <v>11</v>
      </c>
      <c r="D18" s="172">
        <f>4*3.5*2</f>
        <v>28</v>
      </c>
      <c r="E18" s="173" t="s">
        <v>160</v>
      </c>
      <c r="F18" s="212"/>
    </row>
    <row r="19" spans="1:6" ht="30">
      <c r="A19" s="144" t="s">
        <v>156</v>
      </c>
      <c r="B19" s="173" t="s">
        <v>150</v>
      </c>
      <c r="C19" s="179" t="s">
        <v>11</v>
      </c>
      <c r="D19" s="174">
        <f>2*2.4*2</f>
        <v>9.6</v>
      </c>
      <c r="E19" s="175" t="s">
        <v>167</v>
      </c>
      <c r="F19" s="212"/>
    </row>
    <row r="20" spans="1:6" ht="30">
      <c r="A20" s="189" t="s">
        <v>157</v>
      </c>
      <c r="B20" s="173" t="s">
        <v>151</v>
      </c>
      <c r="C20" s="191" t="s">
        <v>11</v>
      </c>
      <c r="D20" s="174">
        <f>13*3.5*2</f>
        <v>91</v>
      </c>
      <c r="E20" s="175" t="s">
        <v>166</v>
      </c>
      <c r="F20" s="212"/>
    </row>
    <row r="21" spans="1:6" ht="15">
      <c r="A21" s="144" t="s">
        <v>158</v>
      </c>
      <c r="B21" s="173" t="s">
        <v>152</v>
      </c>
      <c r="C21" s="191" t="s">
        <v>11</v>
      </c>
      <c r="D21" s="174">
        <f>D20+D19+D18</f>
        <v>128.6</v>
      </c>
      <c r="E21" s="175" t="s">
        <v>163</v>
      </c>
      <c r="F21" s="212"/>
    </row>
    <row r="22" spans="1:6" ht="15">
      <c r="A22" s="144" t="s">
        <v>159</v>
      </c>
      <c r="B22" s="86" t="s">
        <v>154</v>
      </c>
      <c r="C22" s="191" t="s">
        <v>11</v>
      </c>
      <c r="D22" s="174">
        <f>16+5+40.04</f>
        <v>61.04</v>
      </c>
      <c r="E22" s="175" t="s">
        <v>168</v>
      </c>
      <c r="F22" s="212"/>
    </row>
    <row r="23" spans="1:5" ht="18" customHeight="1">
      <c r="A23" s="231">
        <v>4</v>
      </c>
      <c r="B23" s="68" t="s">
        <v>209</v>
      </c>
      <c r="C23" s="192"/>
      <c r="D23" s="176"/>
      <c r="E23" s="177"/>
    </row>
    <row r="24" spans="1:9" ht="30">
      <c r="A24" s="181" t="s">
        <v>35</v>
      </c>
      <c r="B24" s="2" t="s">
        <v>265</v>
      </c>
      <c r="C24" s="182" t="s">
        <v>11</v>
      </c>
      <c r="D24" s="136">
        <v>53</v>
      </c>
      <c r="E24" s="164"/>
      <c r="F24" s="262"/>
      <c r="G24" s="262"/>
      <c r="H24" s="262"/>
      <c r="I24" s="262"/>
    </row>
    <row r="25" spans="1:5" ht="15">
      <c r="A25" s="230">
        <v>5</v>
      </c>
      <c r="B25" s="68" t="s">
        <v>165</v>
      </c>
      <c r="C25" s="69"/>
      <c r="D25" s="52"/>
      <c r="E25" s="14"/>
    </row>
    <row r="26" spans="1:5" ht="30">
      <c r="A26" s="145" t="s">
        <v>40</v>
      </c>
      <c r="B26" s="28" t="s">
        <v>231</v>
      </c>
      <c r="C26" s="191" t="s">
        <v>12</v>
      </c>
      <c r="D26" s="209">
        <v>53</v>
      </c>
      <c r="E26" s="46"/>
    </row>
    <row r="27" spans="1:5" ht="30">
      <c r="A27" s="145" t="s">
        <v>41</v>
      </c>
      <c r="B27" s="2" t="s">
        <v>277</v>
      </c>
      <c r="C27" s="191" t="s">
        <v>12</v>
      </c>
      <c r="D27" s="209">
        <v>1</v>
      </c>
      <c r="E27" s="46"/>
    </row>
    <row r="28" spans="1:5" ht="15">
      <c r="A28" s="145" t="s">
        <v>93</v>
      </c>
      <c r="B28" s="2" t="s">
        <v>263</v>
      </c>
      <c r="C28" s="7" t="s">
        <v>12</v>
      </c>
      <c r="D28" s="199">
        <v>53</v>
      </c>
      <c r="E28" s="46"/>
    </row>
    <row r="29" spans="1:5" ht="30">
      <c r="A29" s="145" t="s">
        <v>94</v>
      </c>
      <c r="B29" s="2" t="s">
        <v>265</v>
      </c>
      <c r="C29" s="7" t="s">
        <v>12</v>
      </c>
      <c r="D29" s="199">
        <v>53</v>
      </c>
      <c r="E29" s="46"/>
    </row>
    <row r="30" spans="1:5" ht="30">
      <c r="A30" s="145" t="s">
        <v>95</v>
      </c>
      <c r="B30" s="2" t="s">
        <v>205</v>
      </c>
      <c r="C30" s="179" t="s">
        <v>12</v>
      </c>
      <c r="D30" s="199">
        <v>1</v>
      </c>
      <c r="E30" s="46"/>
    </row>
    <row r="31" spans="1:5" ht="15">
      <c r="A31" s="145" t="s">
        <v>206</v>
      </c>
      <c r="B31" s="26" t="s">
        <v>267</v>
      </c>
      <c r="C31" s="120" t="s">
        <v>12</v>
      </c>
      <c r="D31" s="199">
        <v>53</v>
      </c>
      <c r="E31" s="46"/>
    </row>
    <row r="32" spans="1:5" ht="30">
      <c r="A32" s="145" t="s">
        <v>207</v>
      </c>
      <c r="B32" s="6" t="s">
        <v>58</v>
      </c>
      <c r="C32" s="186" t="s">
        <v>20</v>
      </c>
      <c r="D32" s="202">
        <v>87.42</v>
      </c>
      <c r="E32" s="84" t="s">
        <v>305</v>
      </c>
    </row>
    <row r="33" spans="1:5" ht="15">
      <c r="A33" s="145" t="s">
        <v>208</v>
      </c>
      <c r="B33" s="22" t="s">
        <v>274</v>
      </c>
      <c r="C33" s="186" t="s">
        <v>20</v>
      </c>
      <c r="D33" s="199">
        <v>37.46</v>
      </c>
      <c r="E33" s="84" t="s">
        <v>304</v>
      </c>
    </row>
    <row r="34" spans="1:5" ht="15">
      <c r="A34" s="145" t="s">
        <v>217</v>
      </c>
      <c r="B34" s="1" t="s">
        <v>61</v>
      </c>
      <c r="C34" s="186" t="s">
        <v>20</v>
      </c>
      <c r="D34" s="204">
        <v>37.46</v>
      </c>
      <c r="E34" s="84" t="s">
        <v>304</v>
      </c>
    </row>
    <row r="35" spans="1:5" ht="15">
      <c r="A35" s="145" t="s">
        <v>268</v>
      </c>
      <c r="B35" t="s">
        <v>198</v>
      </c>
      <c r="C35" s="179" t="s">
        <v>20</v>
      </c>
      <c r="D35" s="199">
        <v>49.95</v>
      </c>
      <c r="E35" s="84" t="s">
        <v>306</v>
      </c>
    </row>
    <row r="36" spans="1:5" ht="15">
      <c r="A36" s="145" t="s">
        <v>269</v>
      </c>
      <c r="B36" s="2" t="s">
        <v>200</v>
      </c>
      <c r="C36" s="179" t="s">
        <v>11</v>
      </c>
      <c r="D36" s="202">
        <v>371</v>
      </c>
      <c r="E36" s="46" t="s">
        <v>302</v>
      </c>
    </row>
    <row r="37" spans="1:5" ht="15">
      <c r="A37" s="145" t="s">
        <v>270</v>
      </c>
      <c r="B37" s="2" t="s">
        <v>292</v>
      </c>
      <c r="C37" s="179" t="s">
        <v>11</v>
      </c>
      <c r="D37" s="202">
        <v>1665.26</v>
      </c>
      <c r="E37" s="46" t="s">
        <v>303</v>
      </c>
    </row>
    <row r="38" spans="1:5" ht="19.5" customHeight="1">
      <c r="A38" s="5" t="s">
        <v>291</v>
      </c>
      <c r="B38" s="1" t="s">
        <v>204</v>
      </c>
      <c r="C38" s="186" t="s">
        <v>11</v>
      </c>
      <c r="D38" s="202">
        <v>1665.26</v>
      </c>
      <c r="E38" s="81"/>
    </row>
    <row r="39" spans="1:5" ht="15">
      <c r="A39" s="66">
        <v>7</v>
      </c>
      <c r="B39" s="68" t="s">
        <v>243</v>
      </c>
      <c r="C39" s="69"/>
      <c r="D39" s="52"/>
      <c r="E39" s="14"/>
    </row>
    <row r="40" spans="1:5" ht="30">
      <c r="A40" s="5" t="s">
        <v>50</v>
      </c>
      <c r="B40" s="6" t="s">
        <v>245</v>
      </c>
      <c r="C40" s="30" t="s">
        <v>11</v>
      </c>
      <c r="D40" s="12">
        <v>173.2</v>
      </c>
      <c r="E40" s="2" t="s">
        <v>275</v>
      </c>
    </row>
    <row r="41" spans="1:5" ht="24.75" customHeight="1">
      <c r="A41" s="66">
        <v>8</v>
      </c>
      <c r="B41" s="9" t="s">
        <v>191</v>
      </c>
      <c r="C41" s="49"/>
      <c r="D41" s="52"/>
      <c r="E41" s="14"/>
    </row>
    <row r="42" spans="1:9" ht="15">
      <c r="A42" s="5" t="s">
        <v>244</v>
      </c>
      <c r="B42" s="281" t="s">
        <v>236</v>
      </c>
      <c r="C42" s="7" t="s">
        <v>290</v>
      </c>
      <c r="D42" s="156">
        <v>14</v>
      </c>
      <c r="E42" s="155"/>
      <c r="F42" s="157"/>
      <c r="G42" s="157"/>
      <c r="H42" s="157"/>
      <c r="I42" s="157"/>
    </row>
    <row r="43" spans="1:9" ht="26.45" customHeight="1">
      <c r="A43" s="224">
        <v>9</v>
      </c>
      <c r="B43" s="225" t="s">
        <v>248</v>
      </c>
      <c r="C43" s="222"/>
      <c r="D43" s="223"/>
      <c r="E43" s="221"/>
      <c r="F43" s="157"/>
      <c r="G43" s="157"/>
      <c r="H43" s="157"/>
      <c r="I43" s="157"/>
    </row>
    <row r="44" spans="1:9" ht="15">
      <c r="A44" s="226" t="s">
        <v>249</v>
      </c>
      <c r="B44" s="226"/>
      <c r="C44" s="226"/>
      <c r="D44" s="226"/>
      <c r="E44" s="226"/>
      <c r="F44" s="157"/>
      <c r="G44" s="157"/>
      <c r="H44" s="157"/>
      <c r="I44" s="157"/>
    </row>
    <row r="45" spans="1:9" ht="15">
      <c r="A45" s="226" t="s">
        <v>250</v>
      </c>
      <c r="B45" s="226"/>
      <c r="C45" s="226"/>
      <c r="D45" s="226"/>
      <c r="E45" s="226"/>
      <c r="F45" s="157"/>
      <c r="G45" s="157"/>
      <c r="H45" s="157"/>
      <c r="I45" s="157"/>
    </row>
    <row r="46" spans="1:9" ht="15">
      <c r="A46" s="226" t="s">
        <v>251</v>
      </c>
      <c r="B46" s="226"/>
      <c r="C46" s="226"/>
      <c r="D46" s="226"/>
      <c r="E46" s="226"/>
      <c r="F46" s="157"/>
      <c r="G46" s="157"/>
      <c r="H46" s="157"/>
      <c r="I46" s="157"/>
    </row>
    <row r="47" spans="1:9" ht="15">
      <c r="A47" s="226" t="s">
        <v>252</v>
      </c>
      <c r="B47" s="226"/>
      <c r="C47" s="226"/>
      <c r="D47" s="226"/>
      <c r="E47" s="226"/>
      <c r="F47" s="157"/>
      <c r="G47" s="157"/>
      <c r="H47" s="157"/>
      <c r="I47" s="157"/>
    </row>
    <row r="48" spans="1:9" ht="15">
      <c r="A48" s="226" t="s">
        <v>253</v>
      </c>
      <c r="B48" s="226"/>
      <c r="C48" s="226"/>
      <c r="D48" s="226"/>
      <c r="E48" s="226"/>
      <c r="F48" s="157"/>
      <c r="G48" s="157"/>
      <c r="H48" s="157"/>
      <c r="I48" s="157"/>
    </row>
    <row r="49" spans="1:9" ht="15">
      <c r="A49" s="226" t="s">
        <v>254</v>
      </c>
      <c r="B49" s="226"/>
      <c r="C49" s="226"/>
      <c r="D49" s="226"/>
      <c r="E49" s="226"/>
      <c r="F49" s="157"/>
      <c r="G49" s="157"/>
      <c r="H49" s="157"/>
      <c r="I49" s="157"/>
    </row>
    <row r="50" spans="1:9" ht="15">
      <c r="A50" s="226" t="s">
        <v>255</v>
      </c>
      <c r="B50" s="268" t="s">
        <v>286</v>
      </c>
      <c r="C50" s="226">
        <v>18</v>
      </c>
      <c r="D50" s="226" t="s">
        <v>19</v>
      </c>
      <c r="E50" s="226" t="s">
        <v>288</v>
      </c>
      <c r="F50" s="158"/>
      <c r="G50" s="158"/>
      <c r="H50" s="158"/>
      <c r="I50" s="158"/>
    </row>
    <row r="51" spans="1:5" ht="15">
      <c r="A51" s="226" t="s">
        <v>256</v>
      </c>
      <c r="B51" s="226"/>
      <c r="C51" s="226"/>
      <c r="D51" s="226"/>
      <c r="E51" s="226"/>
    </row>
  </sheetData>
  <conditionalFormatting sqref="B2 B10:B14 A7:A14 C42 A42:A43 A23 A40 A25:A37">
    <cfRule type="expression" priority="380" dxfId="1">
      <formula>IF($L2="I",TRUE,FALSE)</formula>
    </cfRule>
    <cfRule type="expression" priority="380" dxfId="0">
      <formula>IF($L2="T",TRUE,FALSE)</formula>
    </cfRule>
  </conditionalFormatting>
  <conditionalFormatting sqref="B4">
    <cfRule type="expression" priority="307" dxfId="1">
      <formula>IF($L4="I",TRUE,FALSE)</formula>
    </cfRule>
    <cfRule type="expression" priority="308" dxfId="0">
      <formula>IF($L4="T",TRUE,FALSE)</formula>
    </cfRule>
  </conditionalFormatting>
  <conditionalFormatting sqref="B9 A24">
    <cfRule type="expression" priority="303" dxfId="1">
      <formula>IF($L9="I",TRUE,FALSE)</formula>
    </cfRule>
  </conditionalFormatting>
  <conditionalFormatting sqref="A3">
    <cfRule type="expression" priority="193" dxfId="1">
      <formula>IF($L3="I",TRUE,FALSE)</formula>
    </cfRule>
    <cfRule type="expression" priority="194" dxfId="0">
      <formula>IF($L3="T",TRUE,FALSE)</formula>
    </cfRule>
  </conditionalFormatting>
  <conditionalFormatting sqref="A2 A4:A5">
    <cfRule type="expression" priority="209" dxfId="1">
      <formula>IF($L2="I",TRUE,FALSE)</formula>
    </cfRule>
    <cfRule type="expression" priority="210" dxfId="0">
      <formula>IF($L2="T",TRUE,FALSE)</formula>
    </cfRule>
  </conditionalFormatting>
  <conditionalFormatting sqref="A15">
    <cfRule type="expression" priority="203" dxfId="1">
      <formula>IF($L15="I",TRUE,FALSE)</formula>
    </cfRule>
    <cfRule type="expression" priority="204" dxfId="0">
      <formula>IF($L15="T",TRUE,FALSE)</formula>
    </cfRule>
  </conditionalFormatting>
  <conditionalFormatting sqref="A41">
    <cfRule type="expression" priority="199" dxfId="1">
      <formula>IF($L41="I",TRUE,FALSE)</formula>
    </cfRule>
    <cfRule type="expression" priority="200" dxfId="0">
      <formula>IF($L41="T",TRUE,FALSE)</formula>
    </cfRule>
  </conditionalFormatting>
  <conditionalFormatting sqref="A6">
    <cfRule type="expression" priority="191" dxfId="1">
      <formula>IF($L6="I",TRUE,FALSE)</formula>
    </cfRule>
    <cfRule type="expression" priority="192" dxfId="0">
      <formula>IF($L6="T",TRUE,FALSE)</formula>
    </cfRule>
  </conditionalFormatting>
  <conditionalFormatting sqref="C7 C4:C5">
    <cfRule type="expression" priority="117" dxfId="1">
      <formula>IF($L4="I",TRUE,FALSE)</formula>
    </cfRule>
    <cfRule type="expression" priority="118" dxfId="0">
      <formula>IF($L4="T",TRUE,FALSE)</formula>
    </cfRule>
  </conditionalFormatting>
  <conditionalFormatting sqref="C3">
    <cfRule type="expression" priority="115" dxfId="1">
      <formula>IF($L3="I",TRUE,FALSE)</formula>
    </cfRule>
    <cfRule type="expression" priority="116" dxfId="0">
      <formula>IF($L3="T",TRUE,FALSE)</formula>
    </cfRule>
  </conditionalFormatting>
  <conditionalFormatting sqref="C6">
    <cfRule type="expression" priority="113" dxfId="1">
      <formula>IF($L6="I",TRUE,FALSE)</formula>
    </cfRule>
    <cfRule type="expression" priority="114" dxfId="0">
      <formula>IF($L6="T",TRUE,FALSE)</formula>
    </cfRule>
  </conditionalFormatting>
  <conditionalFormatting sqref="C23">
    <cfRule type="expression" priority="111" dxfId="1">
      <formula>IF($L23="I",TRUE,FALSE)</formula>
    </cfRule>
    <cfRule type="expression" priority="112" dxfId="0">
      <formula>IF($L23="T",TRUE,FALSE)</formula>
    </cfRule>
  </conditionalFormatting>
  <conditionalFormatting sqref="C39">
    <cfRule type="expression" priority="109" dxfId="1">
      <formula>IF($L39="I",TRUE,FALSE)</formula>
    </cfRule>
    <cfRule type="expression" priority="110" dxfId="0">
      <formula>IF($L39="T",TRUE,FALSE)</formula>
    </cfRule>
  </conditionalFormatting>
  <conditionalFormatting sqref="C25">
    <cfRule type="expression" priority="101" dxfId="1">
      <formula>IF($L25="I",TRUE,FALSE)</formula>
    </cfRule>
    <cfRule type="expression" priority="102" dxfId="0">
      <formula>IF($L25="T",TRUE,FALSE)</formula>
    </cfRule>
  </conditionalFormatting>
  <conditionalFormatting sqref="A39">
    <cfRule type="expression" priority="83" dxfId="1">
      <formula>IF($L39="I",TRUE,FALSE)</formula>
    </cfRule>
    <cfRule type="expression" priority="84" dxfId="0">
      <formula>IF($L39="T",TRUE,FALSE)</formula>
    </cfRule>
  </conditionalFormatting>
  <conditionalFormatting sqref="A38">
    <cfRule type="expression" priority="77" dxfId="1">
      <formula>IF($L38="I",TRUE,FALSE)</formula>
    </cfRule>
    <cfRule type="expression" priority="78" dxfId="0">
      <formula>IF($L38="T",TRUE,FALSE)</formula>
    </cfRule>
  </conditionalFormatting>
  <conditionalFormatting sqref="B16">
    <cfRule type="expression" priority="69" dxfId="1">
      <formula>IF($L16="I",TRUE,FALSE)</formula>
    </cfRule>
    <cfRule type="expression" priority="70" dxfId="0">
      <formula>IF($L16="T",TRUE,FALSE)</formula>
    </cfRule>
  </conditionalFormatting>
  <conditionalFormatting sqref="B17">
    <cfRule type="expression" priority="67" dxfId="1">
      <formula>IF($L17="I",TRUE,FALSE)</formula>
    </cfRule>
    <cfRule type="expression" priority="68" dxfId="0">
      <formula>IF($L17="T",TRUE,FALSE)</formula>
    </cfRule>
  </conditionalFormatting>
  <conditionalFormatting sqref="A19:A21">
    <cfRule type="expression" priority="65" dxfId="1">
      <formula>IF($L19="I",TRUE,FALSE)</formula>
    </cfRule>
    <cfRule type="expression" priority="66" dxfId="0">
      <formula>IF($L19="T",TRUE,FALSE)</formula>
    </cfRule>
  </conditionalFormatting>
  <conditionalFormatting sqref="A16:A18">
    <cfRule type="expression" priority="63" dxfId="1">
      <formula>IF($L16="I",TRUE,FALSE)</formula>
    </cfRule>
    <cfRule type="expression" priority="64" dxfId="0">
      <formula>IF($L16="T",TRUE,FALSE)</formula>
    </cfRule>
  </conditionalFormatting>
  <conditionalFormatting sqref="A22">
    <cfRule type="expression" priority="61" dxfId="1">
      <formula>IF($L22="I",TRUE,FALSE)</formula>
    </cfRule>
    <cfRule type="expression" priority="62" dxfId="0">
      <formula>IF($L22="T",TRUE,FALSE)</formula>
    </cfRule>
  </conditionalFormatting>
  <conditionalFormatting sqref="C19:C20">
    <cfRule type="expression" priority="59" dxfId="1">
      <formula>IF($L19="I",TRUE,FALSE)</formula>
    </cfRule>
    <cfRule type="expression" priority="60" dxfId="0">
      <formula>IF($L19="T",TRUE,FALSE)</formula>
    </cfRule>
  </conditionalFormatting>
  <conditionalFormatting sqref="C21">
    <cfRule type="expression" priority="57" dxfId="1">
      <formula>IF($L21="I",TRUE,FALSE)</formula>
    </cfRule>
    <cfRule type="expression" priority="58" dxfId="0">
      <formula>IF($L21="T",TRUE,FALSE)</formula>
    </cfRule>
  </conditionalFormatting>
  <conditionalFormatting sqref="C18">
    <cfRule type="expression" priority="55" dxfId="1">
      <formula>IF($L18="I",TRUE,FALSE)</formula>
    </cfRule>
    <cfRule type="expression" priority="56" dxfId="0">
      <formula>IF($L18="T",TRUE,FALSE)</formula>
    </cfRule>
  </conditionalFormatting>
  <conditionalFormatting sqref="C22">
    <cfRule type="expression" priority="53" dxfId="1">
      <formula>IF($L22="I",TRUE,FALSE)</formula>
    </cfRule>
    <cfRule type="expression" priority="54" dxfId="0">
      <formula>IF($L22="T",TRUE,FALSE)</formula>
    </cfRule>
  </conditionalFormatting>
  <conditionalFormatting sqref="C43">
    <cfRule type="expression" priority="49" dxfId="1">
      <formula>IF($L43="I",TRUE,FALSE)</formula>
    </cfRule>
    <cfRule type="expression" priority="50" dxfId="0">
      <formula>IF($L43="T",TRUE,FALSE)</formula>
    </cfRule>
  </conditionalFormatting>
  <conditionalFormatting sqref="C24">
    <cfRule type="expression" priority="43" dxfId="1">
      <formula>IF($L24="I",TRUE,FALSE)</formula>
    </cfRule>
  </conditionalFormatting>
  <conditionalFormatting sqref="D36">
    <cfRule type="expression" priority="25" dxfId="1">
      <formula>IF($L36="I",TRUE,FALSE)</formula>
    </cfRule>
    <cfRule type="expression" priority="26" dxfId="0">
      <formula>IF($L36="T",TRUE,FALSE)</formula>
    </cfRule>
  </conditionalFormatting>
  <conditionalFormatting sqref="C30 C35:C37">
    <cfRule type="expression" priority="23" dxfId="1">
      <formula>IF($L30="I",TRUE,FALSE)</formula>
    </cfRule>
    <cfRule type="expression" priority="24" dxfId="0">
      <formula>IF($L30="T",TRUE,FALSE)</formula>
    </cfRule>
  </conditionalFormatting>
  <conditionalFormatting sqref="C28:C29">
    <cfRule type="expression" priority="17" dxfId="1">
      <formula>IF($L28="I",TRUE,FALSE)</formula>
    </cfRule>
    <cfRule type="expression" priority="18" dxfId="0">
      <formula>IF($L28="T",TRUE,FALSE)</formula>
    </cfRule>
  </conditionalFormatting>
  <conditionalFormatting sqref="C26:D27 D35 D28:D33">
    <cfRule type="expression" priority="27" dxfId="1">
      <formula>IF($L26="I",TRUE,FALSE)</formula>
    </cfRule>
    <cfRule type="expression" priority="28" dxfId="0">
      <formula>IF($L26="T",TRUE,FALSE)</formula>
    </cfRule>
  </conditionalFormatting>
  <conditionalFormatting sqref="B32">
    <cfRule type="expression" priority="21" dxfId="1">
      <formula>IF($L32="I",TRUE,FALSE)</formula>
    </cfRule>
    <cfRule type="expression" priority="22" dxfId="0">
      <formula>IF($L32="T",TRUE,FALSE)</formula>
    </cfRule>
  </conditionalFormatting>
  <conditionalFormatting sqref="B33">
    <cfRule type="expression" priority="19" dxfId="1">
      <formula>IF($L33="I",TRUE,FALSE)</formula>
    </cfRule>
    <cfRule type="expression" priority="20" dxfId="0">
      <formula>IF($L33="T",TRUE,FALSE)</formula>
    </cfRule>
  </conditionalFormatting>
  <conditionalFormatting sqref="D38">
    <cfRule type="expression" priority="15" dxfId="1">
      <formula>IF($L38="I",TRUE,FALSE)</formula>
    </cfRule>
    <cfRule type="expression" priority="16" dxfId="0">
      <formula>IF($L38="T",TRUE,FALSE)</formula>
    </cfRule>
  </conditionalFormatting>
  <conditionalFormatting sqref="D37">
    <cfRule type="expression" priority="1" dxfId="1">
      <formula>IF($L37="I",TRUE,FALSE)</formula>
    </cfRule>
    <cfRule type="expression" priority="2" dxfId="0">
      <formula>IF($L37="T",TRUE,FALSE)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2023-08-22T17:08:21Z</cp:lastPrinted>
  <dcterms:created xsi:type="dcterms:W3CDTF">2022-07-04T16:22:37Z</dcterms:created>
  <dcterms:modified xsi:type="dcterms:W3CDTF">2024-01-11T11:42:49Z</dcterms:modified>
  <cp:category/>
  <cp:version/>
  <cp:contentType/>
  <cp:contentStatus/>
</cp:coreProperties>
</file>