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activeTab="1"/>
  </bookViews>
  <sheets>
    <sheet name="cronograma" sheetId="8" r:id="rId1"/>
    <sheet name="Planilha1" sheetId="1" r:id="rId2"/>
    <sheet name="MEMÓRIA" sheetId="3" r:id="rId3"/>
  </sheets>
  <externalReferences>
    <externalReference r:id="rId6"/>
    <externalReference r:id="rId7"/>
  </externalReferences>
  <definedNames>
    <definedName name="_xlnm.Print_Area" localSheetId="0">'cronograma'!$A$1:$H$46</definedName>
    <definedName name="_xlnm.Print_Area" localSheetId="2">'MEMÓRIA'!$A$1:$E$98</definedName>
    <definedName name="_xlnm.Print_Area" localSheetId="1">'Planilha1'!$A$1:$I$149</definedName>
    <definedName name="brasao">INDEX('[1]INFO'!$B$47:$D$76,'[1]INFO'!$F$47,3)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<sst xmlns="http://schemas.openxmlformats.org/spreadsheetml/2006/main" count="1048" uniqueCount="417">
  <si>
    <t>DATA BASE:</t>
  </si>
  <si>
    <t>BDI 1:</t>
  </si>
  <si>
    <t>ITEM</t>
  </si>
  <si>
    <t>CÓDIGO</t>
  </si>
  <si>
    <t>DESCRIÇÃO</t>
  </si>
  <si>
    <t>UN</t>
  </si>
  <si>
    <t>QUANT</t>
  </si>
  <si>
    <t>VALOR UNIT</t>
  </si>
  <si>
    <t>VALOR C/ BDI</t>
  </si>
  <si>
    <t xml:space="preserve">TOTAL </t>
  </si>
  <si>
    <t>CDHU</t>
  </si>
  <si>
    <t>M</t>
  </si>
  <si>
    <t>DEMOLIÇÕES E RETIRADAS</t>
  </si>
  <si>
    <t>UNID.</t>
  </si>
  <si>
    <t>QUANT.</t>
  </si>
  <si>
    <t>unid.</t>
  </si>
  <si>
    <t>m2</t>
  </si>
  <si>
    <t>KG</t>
  </si>
  <si>
    <t>2.1</t>
  </si>
  <si>
    <t>2.2</t>
  </si>
  <si>
    <t>2.3</t>
  </si>
  <si>
    <t>2.4</t>
  </si>
  <si>
    <t>2.5</t>
  </si>
  <si>
    <t>2.6</t>
  </si>
  <si>
    <t>2.7</t>
  </si>
  <si>
    <t>M2</t>
  </si>
  <si>
    <t>03.02.040</t>
  </si>
  <si>
    <t>m3</t>
  </si>
  <si>
    <t>M3</t>
  </si>
  <si>
    <t>Demolição manual de concreto simples</t>
  </si>
  <si>
    <t>03.01.020</t>
  </si>
  <si>
    <t>3.</t>
  </si>
  <si>
    <t>3.1</t>
  </si>
  <si>
    <t>FDE</t>
  </si>
  <si>
    <t>Rodapé em porcelanato esmaltado acetinado para área interna e ambiente com acesso ao exterior, grupo de absorção BIa, resistência química B, assentado com argamassa colante industrializada, rejuntado</t>
  </si>
  <si>
    <t>3.2</t>
  </si>
  <si>
    <t>Emboço comum</t>
  </si>
  <si>
    <t>17.02.120</t>
  </si>
  <si>
    <t>Chapisco</t>
  </si>
  <si>
    <t>Reboco</t>
  </si>
  <si>
    <t>17.02.020</t>
  </si>
  <si>
    <t>17.02.220</t>
  </si>
  <si>
    <t>Alvenaria de bloco cerâmico de vedação, uso revestido, de 14 cm</t>
  </si>
  <si>
    <t>14.04.210</t>
  </si>
  <si>
    <t>ESQUADRIAS</t>
  </si>
  <si>
    <t>44.01.050</t>
  </si>
  <si>
    <t>Torneira para bancada automática, acionamento hidromecânico, em latão cromado, DN= 1/2´ou 3/4´</t>
  </si>
  <si>
    <t>44.03.645</t>
  </si>
  <si>
    <t>Válvula de descarga antivandalismo, DN= 1 1/2´</t>
  </si>
  <si>
    <t>47.04.050</t>
  </si>
  <si>
    <t>INSTALAÇÕES ELÉTRICAS</t>
  </si>
  <si>
    <t>Interruptor com 1 tecla simples e placa</t>
  </si>
  <si>
    <t>SIURB</t>
  </si>
  <si>
    <t>CJ</t>
  </si>
  <si>
    <t>COBERTURA</t>
  </si>
  <si>
    <t>FDE ABRIL/2022 NÃO DESONERADO</t>
  </si>
  <si>
    <t>SIURB JULHO/2021 NÃO DESONERADO</t>
  </si>
  <si>
    <t>REFERÊNCIA:</t>
  </si>
  <si>
    <t>INFRAESTRUTURA</t>
  </si>
  <si>
    <t>Escavação manual em solo de 1ª e 2ª categoria em vala ou cava até 1,5 m</t>
  </si>
  <si>
    <t>Concreto usinado, fck = 25,0 Mpa</t>
  </si>
  <si>
    <t>Lançamento e adensamento de concreto ou massa em fundação</t>
  </si>
  <si>
    <t>Forma em madeira comum para fundação</t>
  </si>
  <si>
    <t>Armadura em barra de aço CA-50 (A ou B) fyk= 500 Mpa</t>
  </si>
  <si>
    <t>06.02.020</t>
  </si>
  <si>
    <t>11.16.040</t>
  </si>
  <si>
    <t>09.01.020</t>
  </si>
  <si>
    <t>10.01.040</t>
  </si>
  <si>
    <t>Forma plana em compensado para estrutura convencional</t>
  </si>
  <si>
    <t>Vergas, contravergas e pilaretes de concreto armado</t>
  </si>
  <si>
    <t>SUPERESTRUTURA</t>
  </si>
  <si>
    <t>09.02.020</t>
  </si>
  <si>
    <t>14.20.010</t>
  </si>
  <si>
    <t>ALVENARIA</t>
  </si>
  <si>
    <t>REVESTIMENTO DE PAREDE</t>
  </si>
  <si>
    <t>PISO</t>
  </si>
  <si>
    <t>FORRO</t>
  </si>
  <si>
    <t>Forro em lâmina de PVC</t>
  </si>
  <si>
    <t>22.03.070</t>
  </si>
  <si>
    <t>Calha, rufo, afins em chapa galvanizada nº 24 - corte 0,33 m</t>
  </si>
  <si>
    <t>16.33.022</t>
  </si>
  <si>
    <t>PINTURA</t>
  </si>
  <si>
    <t>Esmalte à base de água em madeira, inclusive preparo</t>
  </si>
  <si>
    <t>33.12.011</t>
  </si>
  <si>
    <t>Tubo de PVC rígido branco PxB com virola e anel de borracha, linha esgoto série normal, DN= 100 mm, inclusive conexões</t>
  </si>
  <si>
    <t>46.02.070</t>
  </si>
  <si>
    <t>Registro de gaveta em latão fundido sem acabamento, DN= 3/4´</t>
  </si>
  <si>
    <t>Caixa sifonada de PVC rígido de 100 x 100 x 50 mm, com grelha</t>
  </si>
  <si>
    <t>Cabo de cobre de 1,5 mm², isolamento 750 V ‐ isolação em PVC 70°C</t>
  </si>
  <si>
    <t>39.02.010</t>
  </si>
  <si>
    <t>Cabo de cobre de 2,5 mm², isolamento 750 V ‐ isolação em PVC 70°C</t>
  </si>
  <si>
    <t>39.02.016</t>
  </si>
  <si>
    <t>40.05.020</t>
  </si>
  <si>
    <t>Tomada 2P+T de 10 A ‐ 250 V, completa</t>
  </si>
  <si>
    <t>40.04.450</t>
  </si>
  <si>
    <t>Eletroduto corrugado em polietileno de alta densidade, DN= 30 mm, com acessórios</t>
  </si>
  <si>
    <t>38.13.010</t>
  </si>
  <si>
    <t>2.</t>
  </si>
  <si>
    <t>Piso com requadro em concreto simples sem controle de fck</t>
  </si>
  <si>
    <t>17.05.020</t>
  </si>
  <si>
    <t>Porta lisa de correr suspensa em madeira com batente</t>
  </si>
  <si>
    <t>23.08.242</t>
  </si>
  <si>
    <t>30.08.060</t>
  </si>
  <si>
    <t>30.08.040</t>
  </si>
  <si>
    <t>INSTALAÇÕES HIDRÁULICAS, LOUÇAS E METAIS</t>
  </si>
  <si>
    <t>2.8</t>
  </si>
  <si>
    <t>REFERÊNCIA</t>
  </si>
  <si>
    <t>3.3</t>
  </si>
  <si>
    <t>Quadro de distribuição universal de embutir, para disjuntores 16 DIN / 12 Bolt‐on ‐ 150 A ‐ sem componentes</t>
  </si>
  <si>
    <t>37.03.200</t>
  </si>
  <si>
    <t>Disjuntor termomagnético, unipolar 127/220 V, corrente de 10 A até 30 A</t>
  </si>
  <si>
    <t>37.13.600</t>
  </si>
  <si>
    <t>PLANILHA ORÇAMENTÁRIA</t>
  </si>
  <si>
    <t>05.07.050</t>
  </si>
  <si>
    <t>Revestimento em placa cerâmica esmaltada de 10x10 cm, assentado e rejuntado com argamassa industrializada</t>
  </si>
  <si>
    <t>Divisória em placas de granilite com espessura de 3 cm</t>
  </si>
  <si>
    <t>14.30.020</t>
  </si>
  <si>
    <t>Vitrô de correr em vidro temperado 10 mm com ferragens</t>
  </si>
  <si>
    <t>17.10.73</t>
  </si>
  <si>
    <t>COZINHA</t>
  </si>
  <si>
    <t>1.</t>
  </si>
  <si>
    <t>1.1</t>
  </si>
  <si>
    <t>1.2</t>
  </si>
  <si>
    <t>1.3</t>
  </si>
  <si>
    <t>SERVIÇOS COMPLEMENTARES</t>
  </si>
  <si>
    <t>15.03.030</t>
  </si>
  <si>
    <t>kg</t>
  </si>
  <si>
    <t>Cumeeira de barro emboçado tipos: plan, romana, italiana, francesa e paulistinha</t>
  </si>
  <si>
    <t>16.02.230</t>
  </si>
  <si>
    <t>Cimentado desempenado e alisado (queimado)</t>
  </si>
  <si>
    <t xml:space="preserve">circulação externa </t>
  </si>
  <si>
    <t>Telha de barro tipo romana</t>
  </si>
  <si>
    <t>16.02.030</t>
  </si>
  <si>
    <t>Testeira em tábua aparelhada, largura até 20cm</t>
  </si>
  <si>
    <t>22.01.210</t>
  </si>
  <si>
    <t>Interruptor com 1 tecla paralelo e placa</t>
  </si>
  <si>
    <t>40.05.080</t>
  </si>
  <si>
    <t>CI-02 CAIXA DE INSPEÇÃO 80X80CM PARA ESGOTO</t>
  </si>
  <si>
    <t>16.08.026</t>
  </si>
  <si>
    <t>Cabo de cobre de 6 mm², isolamento 750 V ‐ isolação em PVC 70°C</t>
  </si>
  <si>
    <t>39.02.030</t>
  </si>
  <si>
    <t>46.02.060</t>
  </si>
  <si>
    <t>Tubo de PVC rígido branco PxB com virola e anel de borracha, linha esgoto série normal, DN= 75 mm, inclusive conexões</t>
  </si>
  <si>
    <t>tubulação e caixas de inspeção calculadas por Milton para prédio antigo e ampliação</t>
  </si>
  <si>
    <t>Tubo de PVC rígido soldável marrom, DN= 40 mm, (1 1/4´), inclusive conexões</t>
  </si>
  <si>
    <t>46.01.040</t>
  </si>
  <si>
    <t>Registro de gaveta em latão fundido sem acabamento, DN= 1 1/2´</t>
  </si>
  <si>
    <t>1º MÊS</t>
  </si>
  <si>
    <t>2º MÊS</t>
  </si>
  <si>
    <t>3º MÊS</t>
  </si>
  <si>
    <t>4º MÊS</t>
  </si>
  <si>
    <t>5º MÊS</t>
  </si>
  <si>
    <t>TOTAL GERAL</t>
  </si>
  <si>
    <t>CONSTRUÇÃO DE REFEITÓRIO, VESTIÁRIOS E COBERTURA METÁLICA NA GARAGEM MUNICIPAL</t>
  </si>
  <si>
    <t>LOCAL: RUA MARCOS MARCUZ, Nº 600 - BARRA FUNDA</t>
  </si>
  <si>
    <t>SERVIÇOS PRELIMINARES</t>
  </si>
  <si>
    <t>02.01.180</t>
  </si>
  <si>
    <t>Banheiro químico modelo Standard, com manutenção conforme exigências da CETESB</t>
  </si>
  <si>
    <t>UN/MÊS</t>
  </si>
  <si>
    <t>Locação de container tipo depósito ‐ área mínima de 13,80 m²</t>
  </si>
  <si>
    <t>02.02.150</t>
  </si>
  <si>
    <t>Aterro mecanizado por compensação, solo de 1ª categoria em campo
aberto, sem compactação do aterro</t>
  </si>
  <si>
    <t>07.12.040</t>
  </si>
  <si>
    <t>Compactação de aterro mecanizado mínimo de 95% PN, sem
fornecimento de solo em campo aberto</t>
  </si>
  <si>
    <t>07.12.020</t>
  </si>
  <si>
    <t xml:space="preserve">CONSTRUÇÃO DE REFEITÓRIOS </t>
  </si>
  <si>
    <t>MOVIMENTAÇÃO DE TERRA</t>
  </si>
  <si>
    <t>2.1.1</t>
  </si>
  <si>
    <t>2.1.2</t>
  </si>
  <si>
    <t>2.2.1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</si>
  <si>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</si>
  <si>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</si>
  <si>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</si>
  <si>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</si>
  <si>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</si>
  <si>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</si>
  <si>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</si>
  <si>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</si>
  <si>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2.3.5</t>
  </si>
  <si>
    <t>2.4.1</t>
  </si>
  <si>
    <t>1 unidade * 6 meses</t>
  </si>
  <si>
    <t>110 m2 * 1,00 m altura</t>
  </si>
  <si>
    <t xml:space="preserve">escavação blocos: 0,80*0,80*0,80*39 unidades                                                  escavação baldrame inferior: 0,20*0,30*183,75 (perímetro)                       </t>
  </si>
  <si>
    <t>forma blocos: (0,80+0,80+0,80+0,80)*0,80*39 unidades                                   forma baldrame: (183,75+183,75)*0,30</t>
  </si>
  <si>
    <t>Estaca escavada mecanicamente, diâmetro de 30 cm até 30 t</t>
  </si>
  <si>
    <t>12.05.030</t>
  </si>
  <si>
    <t>Concreto usinado, fck = 30,0 Mpa</t>
  </si>
  <si>
    <t>11.01.160</t>
  </si>
  <si>
    <t>viga respaldo: 0,15*0,40*183,75 m = 11,02 m³                                                   pilares: total 6,97 m³                                                                         P1 0,15*0,40*2,60*16 UNID                                                                    P2 0,25*0,25*3,30*4 UNID                                                                        P3 0,15*0,40*3,60*4 UNID                                                                       P4 0,15*0,40*3,00*11 UNID                                                                    P5 0,25*0,25*2,60*5 UNID</t>
  </si>
  <si>
    <t xml:space="preserve">P1 0,40+0,40 * 2,60 * 16  =33,88 M²                                             P2 0,25+0,25+0,25+0,25 * 3,30 * 4 = 13,20 M2                                     P3 0,40+0,40 * 3,60 * 4 = 11,52 M2                                              P4 0,4+0,4 * 3,00*11 = 26,40 M²                                                   P5 0,25+0,25+0,25+0,25 * 2,60 * 5 = 13,00 M²                         VIGA RESPALDO 0,40 + 0,40 * 183,75 = 147,00 M2     </t>
  </si>
  <si>
    <t>Laje pré‐fabricada mista vigota treliçada/lajota cerâmica ‐ LT 12 (8+4) e capa com concreto de 25 Mpa</t>
  </si>
  <si>
    <t>13.01.130</t>
  </si>
  <si>
    <t>2.3.6</t>
  </si>
  <si>
    <t>area retirada cad</t>
  </si>
  <si>
    <t>vergas: 183,75 * 0,15 * 0,20 * 2 (acima e abaixo janelas)</t>
  </si>
  <si>
    <t>REFEITÓRIO / COZINHA: frente e fundo 18,45 + 18,45 * 3,45 = 127,30 m² / laterais e cozinha 25,85 m2 * 3 (cad) / wc pne 3,15 * 3,90 = 12,28 m² // VESTIÁRIOS: frente e fundo 13,28 * 3,70 * 2 = 98,27 m² / lateral e internas 26,76 * 3 = 80,28 m² / internas 5,13*4,40 = 22,57 m² / 1,25 * 4,00 = 5 m2 / 1,58 * 3,80 = 6 m² / 1,05 * 3,80 = 3,99 m² / 1,40 * 3,80 = 5,32 m² // DESCONTAR VÃOS PORTAS E JANELAS: 62,25 m2</t>
  </si>
  <si>
    <t>2.4.2</t>
  </si>
  <si>
    <t>Alvenaria de embasamento em tijolo maciço comum</t>
  </si>
  <si>
    <t>14.01.020</t>
  </si>
  <si>
    <t>Porta lisa com batente madeira ‐ 90 x 210 cm</t>
  </si>
  <si>
    <t>23.09.050</t>
  </si>
  <si>
    <t>Porta de correr em vidro temperado 10 mm com ferragens</t>
  </si>
  <si>
    <t>Porta lisa com batente metálico ‐ 60 x 160 cm</t>
  </si>
  <si>
    <t>23.09.520</t>
  </si>
  <si>
    <t>2.5.1</t>
  </si>
  <si>
    <t>2.5.2</t>
  </si>
  <si>
    <t>2.5.3</t>
  </si>
  <si>
    <t>2.5.4</t>
  </si>
  <si>
    <t>2.5.5</t>
  </si>
  <si>
    <t>WC PNE</t>
  </si>
  <si>
    <t>vestiários</t>
  </si>
  <si>
    <t>refeitório</t>
  </si>
  <si>
    <t>todos vitrôs</t>
  </si>
  <si>
    <t>área de alvenaria * 2 lados + alvenaria arrimo 6,60 m²</t>
  </si>
  <si>
    <t>Revestimento em placa cerâmica esmaltada, tipo monoporosa,
assentado e rejuntado com argamassa industrializada</t>
  </si>
  <si>
    <t>18.11.052</t>
  </si>
  <si>
    <t>refeitório: 43,60*2,00 + cozinha 14,90*2,00 + wc pne 8,40*2,00 + vest fem 19,46*2,00 + vest masc 54,66*2,00</t>
  </si>
  <si>
    <t>área 293,91 * 0,07 espessura</t>
  </si>
  <si>
    <t>Piso em granilite moldado no local</t>
  </si>
  <si>
    <t>17.10.020</t>
  </si>
  <si>
    <t>Soleira em granilite moldado no local</t>
  </si>
  <si>
    <t>17.10.100</t>
  </si>
  <si>
    <t>varanda</t>
  </si>
  <si>
    <t>circulação externa 51,93 m2 * 0,07 espessura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</si>
  <si>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</si>
  <si>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</si>
  <si>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</si>
  <si>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</si>
  <si>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</si>
  <si>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</si>
  <si>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</si>
  <si>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</si>
  <si>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2.8.1</t>
  </si>
  <si>
    <t>Bacia sifonada de louça para pessoas com mobilidade reduzida ‐ capacidade de 6 litros</t>
  </si>
  <si>
    <t>Lavatório de louça para canto sem coluna para pessoas com
mobilidade reduzida</t>
  </si>
  <si>
    <t>Bacia sifonada de louça sem tampa ‐ 6 litros</t>
  </si>
  <si>
    <t>Cuba de louça de embutir oval</t>
  </si>
  <si>
    <t>44.01.270</t>
  </si>
  <si>
    <t>Tampo/bancada em granito, com frontão, espessura de 2 cm,
acabamento polido</t>
  </si>
  <si>
    <t>44.02.062</t>
  </si>
  <si>
    <t>Mictório de louça sifonado auto aspirante</t>
  </si>
  <si>
    <t>44.01.200</t>
  </si>
  <si>
    <t>Tubo de ligação para mictório, DN= 1/2´</t>
  </si>
  <si>
    <t>44.20.130</t>
  </si>
  <si>
    <t>Válvula de mictório antivandalismo, DN= 3/4´</t>
  </si>
  <si>
    <t>47.04.090</t>
  </si>
  <si>
    <t>Cuba em aço inoxidável simples de 400x340x140mm</t>
  </si>
  <si>
    <t>44.06.300</t>
  </si>
  <si>
    <t>Torneira de parede para pia com bica móvel e arejador, em latão fundido cromado</t>
  </si>
  <si>
    <t>44.03.470</t>
  </si>
  <si>
    <t>Chuveiro elétrico de 6.500W / 220V com resistência blindada</t>
  </si>
  <si>
    <t>43.02.080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</si>
  <si>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</si>
  <si>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</si>
  <si>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</si>
  <si>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</si>
  <si>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</si>
  <si>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</si>
  <si>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</si>
  <si>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</si>
  <si>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</si>
  <si>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</si>
  <si>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</si>
  <si>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</si>
  <si>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</si>
  <si>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Reservatório em polietileno com tampa de rosca ‐ capacidade de 1.000 litros</t>
  </si>
  <si>
    <t>48.02.400</t>
  </si>
  <si>
    <t>BANCADAS E DIVISÓRIAS</t>
  </si>
  <si>
    <t>2.9</t>
  </si>
  <si>
    <t>2.8.15</t>
  </si>
  <si>
    <t>2.8.16</t>
  </si>
  <si>
    <t>2.8.17</t>
  </si>
  <si>
    <t>2.8.18</t>
  </si>
  <si>
    <t>2.8.19</t>
  </si>
  <si>
    <t>2.8.21</t>
  </si>
  <si>
    <t>2.8.22</t>
  </si>
  <si>
    <t>2.8.23</t>
  </si>
  <si>
    <t>2.9.1</t>
  </si>
  <si>
    <t>2.9.2</t>
  </si>
  <si>
    <t>2.9.3</t>
  </si>
  <si>
    <t>Peitoril e/ou soleira em granito, espessura de 2 cm e largura de 21 cm</t>
  </si>
  <si>
    <t>19.01.064</t>
  </si>
  <si>
    <t>2.10</t>
  </si>
  <si>
    <t>cozinha</t>
  </si>
  <si>
    <t>Caixa de gordura em alvenaria, 600 x 600 x 600 mm</t>
  </si>
  <si>
    <t>49.03.020</t>
  </si>
  <si>
    <t>sanitários / cozinha / refeitório: 3.35*0,50 + 2,20*0,50 + 1,70*0,50 + 4,45*0,60</t>
  </si>
  <si>
    <t>25,75 * 1,80 + 0,50 * 1,20 * 3</t>
  </si>
  <si>
    <t>passa prato cozinha / refeitório</t>
  </si>
  <si>
    <t>2.10.1</t>
  </si>
  <si>
    <t>2.10.2</t>
  </si>
  <si>
    <t>2.10.3</t>
  </si>
  <si>
    <t>2.10.4</t>
  </si>
  <si>
    <t>2.10.6</t>
  </si>
  <si>
    <t>2.10.8</t>
  </si>
  <si>
    <t>2.10.10</t>
  </si>
  <si>
    <t>2.10.11</t>
  </si>
  <si>
    <t>forro interno refeitório: 6,50 * 15</t>
  </si>
  <si>
    <t>Estrutura de madeira tesourada para telha de barro ‐ vãos de 10,01 a 13,00 m</t>
  </si>
  <si>
    <t>15.01.030</t>
  </si>
  <si>
    <t>Estrutura de madeira tesourada para telha de barro </t>
  </si>
  <si>
    <t>área + 8%</t>
  </si>
  <si>
    <t>rufo laterais cobertura cerâmica e rufo entre as duas coberturas 12,03*2 + 10,01*2</t>
  </si>
  <si>
    <t>2.11</t>
  </si>
  <si>
    <t>2.11.1</t>
  </si>
  <si>
    <t>2.12</t>
  </si>
  <si>
    <t>2.12.1</t>
  </si>
  <si>
    <t>2.12.2</t>
  </si>
  <si>
    <t>2.12.3</t>
  </si>
  <si>
    <t>2.12.4</t>
  </si>
  <si>
    <t>2.12.5</t>
  </si>
  <si>
    <t>Tinta acrílica antimofo em massa, inclusive preparo</t>
  </si>
  <si>
    <t>33.10.030</t>
  </si>
  <si>
    <t>Resina epóxi para piso de granilite</t>
  </si>
  <si>
    <t>17.40.160</t>
  </si>
  <si>
    <t>Argamassa de regularização e/ou proteção</t>
  </si>
  <si>
    <t>17.01.020</t>
  </si>
  <si>
    <t>2.7.5</t>
  </si>
  <si>
    <t>regularização para granilite</t>
  </si>
  <si>
    <t>mesma área reboco</t>
  </si>
  <si>
    <t>área chapisco - revestimento cerâmico + pilares varanda 3,30*4 + 2,60*5</t>
  </si>
  <si>
    <t>portas madeira</t>
  </si>
  <si>
    <t>2.13</t>
  </si>
  <si>
    <t>2.13.1</t>
  </si>
  <si>
    <t>2.13.2</t>
  </si>
  <si>
    <t>2.13.3</t>
  </si>
  <si>
    <t>COBERTURA METÁLICA</t>
  </si>
  <si>
    <t>3.1.1</t>
  </si>
  <si>
    <t>3.1.2</t>
  </si>
  <si>
    <t>3.2.1</t>
  </si>
  <si>
    <t>3.2.2</t>
  </si>
  <si>
    <t>3.2.3</t>
  </si>
  <si>
    <t>3.2.4</t>
  </si>
  <si>
    <t>3.2.5</t>
  </si>
  <si>
    <t>3.2.6</t>
  </si>
  <si>
    <t>3.1.3</t>
  </si>
  <si>
    <t>Luminária retangular de sobrepor tipo calha fechada, com difusor
translúcido, para 2 lâmpadas fluorescentes de 28 W/32 W/36 W/54 W</t>
  </si>
  <si>
    <t>41.14.090</t>
  </si>
  <si>
    <t>Lâmpada LED tubular T8 com base G13, de 3400 até 4000 Im ‐ 36 a 40 W</t>
  </si>
  <si>
    <t>41.02.562</t>
  </si>
  <si>
    <t>LUMINÁRIA</t>
  </si>
  <si>
    <t>lâmpada</t>
  </si>
  <si>
    <t>12 unidades refeitório / 3 unidades cozinha / 1 unidade wc pne / 4 unidades vest fem / 12 unidades vest masc/ varanda 12</t>
  </si>
  <si>
    <t>Demolição manual de alvenaria de elevação ou elemento vazado,
incluindo revestimento</t>
  </si>
  <si>
    <t>Remoção de entulho de obra com caçamba metálica ‐ material
volumoso e misturado por alvenaria, terra, madeira, papel, plástico e
metal</t>
  </si>
  <si>
    <t>demolição quartinho lavador 8,45 + 2,55 +2,55 * 2,80 * 0,15</t>
  </si>
  <si>
    <t>Projeto executivo de estrutura em formato A0</t>
  </si>
  <si>
    <t>01.17.061</t>
  </si>
  <si>
    <t>demolição piso concreto para execução infraestrutura pilares 8 UNIDADES * 1,50 * 0,80 * 0,07</t>
  </si>
  <si>
    <t>escavação blocos fundação 1,20 * 0,60 * 0,80 h * 8 unidades</t>
  </si>
  <si>
    <t>1,20*0,60*0,80*8</t>
  </si>
  <si>
    <t>1,20+1,20+0,60+0,60 * 0,80 * 8</t>
  </si>
  <si>
    <t>ESTRUTURA METÁLICA</t>
  </si>
  <si>
    <t>Fornecimento e montagem de estrutura em aço ASTM‐A36, sem
pintura</t>
  </si>
  <si>
    <t>Kg</t>
  </si>
  <si>
    <t>3.3.1</t>
  </si>
  <si>
    <t>538,11 M2 * 14 KG (considerado 14 kg/m2 - estrutura e pilares)</t>
  </si>
  <si>
    <t>3.4</t>
  </si>
  <si>
    <t>Telhamento em chapa de aço pré‐pintada com epóxi e poliéster, perfil ondulado, com espessura de 0,50 mm</t>
  </si>
  <si>
    <t>16.12.020</t>
  </si>
  <si>
    <t>13,87 * 39,00 M (cobertura) + fechamento fundo 39,00 * 3,30 h</t>
  </si>
  <si>
    <t>RECOMPOSIÇÃO PISO</t>
  </si>
  <si>
    <t>0,50*1,00*8*0,07</t>
  </si>
  <si>
    <t>3.4.1</t>
  </si>
  <si>
    <t>3.5</t>
  </si>
  <si>
    <t>3.5.1</t>
  </si>
  <si>
    <t>3.6</t>
  </si>
  <si>
    <t>Pintura com esmalte alquídico em estrutura metálica</t>
  </si>
  <si>
    <t>33.07.140</t>
  </si>
  <si>
    <t>113,50 * 2,80 M pintura alvenarias existentes</t>
  </si>
  <si>
    <t>3.6.1</t>
  </si>
  <si>
    <t>Tietê, 23 de junho de 20232.</t>
  </si>
  <si>
    <t>CAMILA RODRIGUES DE MORAES CLAUDIO</t>
  </si>
  <si>
    <t>ARQUITETA E URBANISTA</t>
  </si>
  <si>
    <t>CAU: A63145-0</t>
  </si>
  <si>
    <t>2.14</t>
  </si>
  <si>
    <t>Corrimão tubular em aço galvanizado, diâmetro 1 1/2´</t>
  </si>
  <si>
    <t>24.03.310</t>
  </si>
  <si>
    <t>corrimão duplo escada 1,30 * 4</t>
  </si>
  <si>
    <t>6,60 * 1,00 * 0,20 alvenaria entre refeitório e vestiários (arrimo) / alvenaria escada varanda 0,60 m2 * 0,20</t>
  </si>
  <si>
    <t>2.2.2</t>
  </si>
  <si>
    <t>Caixa sifonada de PVC rígido de 150 x 150 x 50 mm, com grelha</t>
  </si>
  <si>
    <t>49.01.030</t>
  </si>
  <si>
    <t>Tubo de PVC rígido soldável marrom, DN= 25 mm, (3/4´), inclusive conexões</t>
  </si>
  <si>
    <t>46.01.020</t>
  </si>
  <si>
    <t>Tubo de PVC rígido soldável marrom, DN= 50 mm, (3/4´), inclusive conexões</t>
  </si>
  <si>
    <t>Registro de pressão em latão fundido cromado com canopla, DN= 3/4´ ‐ linha especial</t>
  </si>
  <si>
    <t>47.02.110</t>
  </si>
  <si>
    <t>2.8.20</t>
  </si>
  <si>
    <t>Registro de gaveta em latão fundido cromado com canopla, DN= 1 1/2´ ‐ linha especial</t>
  </si>
  <si>
    <t>47.02.050</t>
  </si>
  <si>
    <t xml:space="preserve">quantidade calculado pelo Eng. Milton </t>
  </si>
  <si>
    <t>3.7</t>
  </si>
  <si>
    <t>Cabo de cobre de 10 mm², isolamento 750 V ‐ isolação em PVC 70°C</t>
  </si>
  <si>
    <t>3.7.1</t>
  </si>
  <si>
    <t>3.7.2</t>
  </si>
  <si>
    <t>39.02.040</t>
  </si>
  <si>
    <t>2.10.5</t>
  </si>
  <si>
    <t>2.10.7</t>
  </si>
  <si>
    <t>2.10.9</t>
  </si>
  <si>
    <t>3.7.3</t>
  </si>
  <si>
    <t>3.7.4</t>
  </si>
  <si>
    <t>3.7.5</t>
  </si>
  <si>
    <t>3.7.6</t>
  </si>
  <si>
    <t>2.7.6</t>
  </si>
  <si>
    <t>Cimentado desempenado</t>
  </si>
  <si>
    <t>17.03.020</t>
  </si>
  <si>
    <t>3.6.2</t>
  </si>
  <si>
    <t>ESTIMATIVA MILTON</t>
  </si>
  <si>
    <t>CDHU VERSÃO 190 NÃO DESONERADO</t>
  </si>
  <si>
    <t>CRONOGRAMA FÍSICO-FINANCEIRO</t>
  </si>
  <si>
    <t>concreto * 80</t>
  </si>
  <si>
    <t>concreto  * 80</t>
  </si>
  <si>
    <t>39 unidades brocas * 5 m profundidade</t>
  </si>
  <si>
    <t>2 brocas por bloco * 5 m profundidade</t>
  </si>
  <si>
    <t>Tinta látex antimofo em massa, inclusive preparo</t>
  </si>
  <si>
    <t>33.10.010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</si>
</sst>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&quot;\ #,##0.00"/>
    <numFmt numFmtId="177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>
        <color rgb="FFCCCCCC"/>
      </left>
      <right style="thin">
        <color rgb="FFCCCCCC"/>
      </right>
      <top style="thin"/>
      <bottom style="thin">
        <color rgb="FFCCCCCC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3">
    <xf numFmtId="0" fontId="0" fillId="0" borderId="0" xfId="0"/>
    <xf numFmtId="4" fontId="3" fillId="2" borderId="0" xfId="0" applyNumberFormat="1" applyFont="1" applyFill="1" applyAlignment="1" applyProtection="1">
      <alignment vertical="top"/>
      <protection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vertical="center"/>
    </xf>
    <xf numFmtId="0" fontId="12" fillId="3" borderId="2" xfId="0" applyFont="1" applyFill="1" applyBorder="1"/>
    <xf numFmtId="0" fontId="11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164" fontId="10" fillId="2" borderId="1" xfId="2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>
      <alignment vertical="top"/>
      <protection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3" borderId="5" xfId="0" applyFont="1" applyFill="1" applyBorder="1"/>
    <xf numFmtId="0" fontId="7" fillId="3" borderId="6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vertical="top"/>
      <protection/>
    </xf>
    <xf numFmtId="14" fontId="2" fillId="0" borderId="0" xfId="0" applyNumberFormat="1" applyFont="1" applyFill="1" applyBorder="1" applyAlignment="1" applyProtection="1">
      <alignment vertical="top"/>
      <protection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Fill="1" applyBorder="1" applyAlignment="1" applyProtection="1">
      <alignment horizontal="right" vertical="center" wrapText="1"/>
      <protection locked="0"/>
    </xf>
    <xf numFmtId="0" fontId="0" fillId="0" borderId="0" xfId="0" applyBorder="1"/>
    <xf numFmtId="0" fontId="0" fillId="0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2" fillId="3" borderId="9" xfId="0" applyFont="1" applyFill="1" applyBorder="1" applyAlignment="1">
      <alignment vertical="center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" xfId="0" applyNumberFormat="1" applyFont="1" applyFill="1" applyBorder="1" applyAlignment="1">
      <alignment vertical="center"/>
    </xf>
    <xf numFmtId="164" fontId="11" fillId="3" borderId="10" xfId="20" applyFont="1" applyFill="1" applyBorder="1" applyAlignment="1" applyProtection="1">
      <alignment horizontal="right" vertical="center" wrapText="1"/>
      <protection locked="0"/>
    </xf>
    <xf numFmtId="165" fontId="11" fillId="3" borderId="10" xfId="20" applyNumberFormat="1" applyFont="1" applyFill="1" applyBorder="1" applyAlignment="1" applyProtection="1">
      <alignment horizontal="right" vertical="center" wrapText="1"/>
      <protection locked="0"/>
    </xf>
    <xf numFmtId="0" fontId="0" fillId="3" borderId="10" xfId="0" applyFill="1" applyBorder="1" applyAlignment="1">
      <alignment wrapText="1"/>
    </xf>
    <xf numFmtId="0" fontId="0" fillId="0" borderId="7" xfId="0" applyBorder="1" applyAlignment="1">
      <alignment vertical="center" wrapText="1"/>
    </xf>
    <xf numFmtId="0" fontId="3" fillId="2" borderId="0" xfId="0" applyFont="1" applyFill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center" vertical="center"/>
      <protection/>
    </xf>
    <xf numFmtId="10" fontId="7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horizontal="center" vertical="center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1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3" fillId="3" borderId="11" xfId="0" applyNumberFormat="1" applyFont="1" applyFill="1" applyBorder="1" applyAlignment="1" applyProtection="1">
      <alignment horizontal="left" vertical="center"/>
      <protection/>
    </xf>
    <xf numFmtId="17" fontId="3" fillId="3" borderId="11" xfId="0" applyNumberFormat="1" applyFont="1" applyFill="1" applyBorder="1" applyAlignment="1" applyProtection="1">
      <alignment horizontal="left" vertical="center"/>
      <protection/>
    </xf>
    <xf numFmtId="17" fontId="3" fillId="3" borderId="12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Alignment="1" applyProtection="1">
      <alignment horizontal="center" vertical="center"/>
      <protection/>
    </xf>
    <xf numFmtId="10" fontId="3" fillId="2" borderId="7" xfId="0" applyNumberFormat="1" applyFont="1" applyFill="1" applyBorder="1" applyAlignment="1" applyProtection="1">
      <alignment horizontal="center" vertical="center"/>
      <protection/>
    </xf>
    <xf numFmtId="17" fontId="3" fillId="2" borderId="1" xfId="0" applyNumberFormat="1" applyFont="1" applyFill="1" applyBorder="1" applyAlignment="1" applyProtection="1">
      <alignment horizontal="center" vertical="center"/>
      <protection/>
    </xf>
    <xf numFmtId="164" fontId="1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 vertical="center"/>
    </xf>
    <xf numFmtId="49" fontId="6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2" fillId="3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49" fontId="7" fillId="2" borderId="0" xfId="0" applyNumberFormat="1" applyFont="1" applyFill="1" applyAlignment="1" applyProtection="1">
      <alignment horizontal="left" vertical="center"/>
      <protection/>
    </xf>
    <xf numFmtId="4" fontId="2" fillId="3" borderId="6" xfId="0" applyNumberFormat="1" applyFont="1" applyFill="1" applyBorder="1" applyAlignment="1" applyProtection="1">
      <alignment horizontal="left" vertical="center"/>
      <protection/>
    </xf>
    <xf numFmtId="0" fontId="16" fillId="2" borderId="7" xfId="22" applyFont="1" applyFill="1" applyBorder="1" applyAlignment="1">
      <alignment horizontal="center" vertical="center"/>
      <protection/>
    </xf>
    <xf numFmtId="0" fontId="16" fillId="2" borderId="7" xfId="23" applyFont="1" applyFill="1" applyBorder="1" applyAlignment="1">
      <alignment horizontal="center" vertical="center"/>
      <protection/>
    </xf>
    <xf numFmtId="2" fontId="16" fillId="2" borderId="7" xfId="21" applyNumberFormat="1" applyFont="1" applyFill="1" applyBorder="1" applyAlignment="1">
      <alignment horizontal="center" vertical="center"/>
    </xf>
    <xf numFmtId="164" fontId="16" fillId="2" borderId="7" xfId="21" applyNumberFormat="1" applyFont="1" applyFill="1" applyBorder="1" applyAlignment="1">
      <alignment horizontal="right" vertical="center"/>
    </xf>
    <xf numFmtId="164" fontId="16" fillId="2" borderId="7" xfId="21" applyNumberFormat="1" applyFont="1" applyFill="1" applyBorder="1" applyAlignment="1">
      <alignment vertical="center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2" fontId="0" fillId="0" borderId="7" xfId="0" applyNumberFormat="1" applyBorder="1" applyAlignment="1">
      <alignment horizontal="center" vertical="center"/>
    </xf>
    <xf numFmtId="164" fontId="5" fillId="3" borderId="1" xfId="0" applyNumberFormat="1" applyFont="1" applyFill="1" applyBorder="1" applyAlignment="1" applyProtection="1">
      <alignment horizontal="right" vertical="center"/>
      <protection/>
    </xf>
    <xf numFmtId="164" fontId="9" fillId="3" borderId="1" xfId="0" applyNumberFormat="1" applyFont="1" applyFill="1" applyBorder="1" applyAlignment="1" applyProtection="1">
      <alignment horizontal="center" vertical="center" wrapText="1"/>
      <protection/>
    </xf>
    <xf numFmtId="164" fontId="11" fillId="3" borderId="2" xfId="20" applyNumberFormat="1" applyFont="1" applyFill="1" applyBorder="1" applyAlignment="1" applyProtection="1">
      <alignment horizontal="left" vertical="center" wrapText="1"/>
      <protection locked="0"/>
    </xf>
    <xf numFmtId="164" fontId="10" fillId="0" borderId="1" xfId="20" applyNumberFormat="1" applyFont="1" applyFill="1" applyBorder="1" applyAlignment="1" applyProtection="1">
      <alignment horizontal="left" vertical="center" wrapText="1"/>
      <protection locked="0"/>
    </xf>
    <xf numFmtId="164" fontId="10" fillId="2" borderId="1" xfId="2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13" xfId="0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3" borderId="0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3" borderId="13" xfId="0" applyFill="1" applyBorder="1" applyAlignment="1">
      <alignment wrapText="1"/>
    </xf>
    <xf numFmtId="0" fontId="0" fillId="0" borderId="15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4" fontId="14" fillId="3" borderId="6" xfId="21" applyNumberFormat="1" applyFont="1" applyFill="1" applyBorder="1" applyAlignment="1">
      <alignment vertical="center"/>
    </xf>
    <xf numFmtId="164" fontId="16" fillId="2" borderId="1" xfId="21" applyNumberFormat="1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/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164" fontId="0" fillId="3" borderId="0" xfId="0" applyNumberFormat="1" applyFill="1" applyBorder="1"/>
    <xf numFmtId="0" fontId="0" fillId="3" borderId="14" xfId="0" applyFill="1" applyBorder="1"/>
    <xf numFmtId="4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Border="1"/>
    <xf numFmtId="165" fontId="10" fillId="0" borderId="1" xfId="2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12" fillId="3" borderId="11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17" fillId="2" borderId="0" xfId="0" applyFont="1" applyFill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3" borderId="11" xfId="0" applyNumberFormat="1" applyFont="1" applyFill="1" applyBorder="1" applyAlignment="1" applyProtection="1">
      <alignment horizontal="left"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2" fillId="3" borderId="2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Vírgula" xfId="21"/>
    <cellStyle name="Normal 2" xfId="22"/>
    <cellStyle name="Normal 166" xfId="23"/>
  </cellStyles>
  <dxfs count="447"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ill>
        <patternFill>
          <bgColor theme="0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numFmt numFmtId="177" formatCode="@"/>
      <fill>
        <patternFill>
          <bgColor rgb="FFFFFF99"/>
        </patternFill>
      </fill>
      <border/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</border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1085850</xdr:colOff>
      <xdr:row>1</xdr:row>
      <xdr:rowOff>9525</xdr:rowOff>
    </xdr:from>
    <xdr:to>
      <xdr:col>6</xdr:col>
      <xdr:colOff>1123950</xdr:colOff>
      <xdr:row>5</xdr:row>
      <xdr:rowOff>152400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200025"/>
          <a:ext cx="7439025" cy="14097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13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333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333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</xdr:row>
      <xdr:rowOff>0</xdr:rowOff>
    </xdr:from>
    <xdr:ext cx="180975" cy="266700"/>
    <xdr:sp macro="" textlink="">
      <xdr:nvSpPr>
        <xdr:cNvPr id="9" name="CaixaDeTexto 8"/>
        <xdr:cNvSpPr txBox="1"/>
      </xdr:nvSpPr>
      <xdr:spPr>
        <a:xfrm>
          <a:off x="266700" y="333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</xdr:row>
      <xdr:rowOff>0</xdr:rowOff>
    </xdr:from>
    <xdr:ext cx="180975" cy="266700"/>
    <xdr:sp macro="" textlink="">
      <xdr:nvSpPr>
        <xdr:cNvPr id="10" name="CaixaDeTexto 9"/>
        <xdr:cNvSpPr txBox="1"/>
      </xdr:nvSpPr>
      <xdr:spPr>
        <a:xfrm>
          <a:off x="266700" y="33337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14</xdr:row>
      <xdr:rowOff>0</xdr:rowOff>
    </xdr:from>
    <xdr:ext cx="180975" cy="266700"/>
    <xdr:sp macro="" textlink="">
      <xdr:nvSpPr>
        <xdr:cNvPr id="11" name="CaixaDeTexto 10"/>
        <xdr:cNvSpPr txBox="1"/>
      </xdr:nvSpPr>
      <xdr:spPr>
        <a:xfrm>
          <a:off x="266700" y="376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14</xdr:row>
      <xdr:rowOff>0</xdr:rowOff>
    </xdr:from>
    <xdr:ext cx="180975" cy="266700"/>
    <xdr:sp macro="" textlink="">
      <xdr:nvSpPr>
        <xdr:cNvPr id="12" name="CaixaDeTexto 11"/>
        <xdr:cNvSpPr txBox="1"/>
      </xdr:nvSpPr>
      <xdr:spPr>
        <a:xfrm>
          <a:off x="266700" y="376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14</xdr:row>
      <xdr:rowOff>0</xdr:rowOff>
    </xdr:from>
    <xdr:ext cx="180975" cy="266700"/>
    <xdr:sp macro="" textlink="">
      <xdr:nvSpPr>
        <xdr:cNvPr id="13" name="CaixaDeTexto 12"/>
        <xdr:cNvSpPr txBox="1"/>
      </xdr:nvSpPr>
      <xdr:spPr>
        <a:xfrm>
          <a:off x="266700" y="376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14</xdr:row>
      <xdr:rowOff>0</xdr:rowOff>
    </xdr:from>
    <xdr:ext cx="180975" cy="266700"/>
    <xdr:sp macro="" textlink="">
      <xdr:nvSpPr>
        <xdr:cNvPr id="14" name="CaixaDeTexto 13"/>
        <xdr:cNvSpPr txBox="1"/>
      </xdr:nvSpPr>
      <xdr:spPr>
        <a:xfrm>
          <a:off x="266700" y="3762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15" name="CaixaDeTexto 14"/>
        <xdr:cNvSpPr txBox="1"/>
      </xdr:nvSpPr>
      <xdr:spPr>
        <a:xfrm>
          <a:off x="266700" y="395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16" name="CaixaDeTexto 15"/>
        <xdr:cNvSpPr txBox="1"/>
      </xdr:nvSpPr>
      <xdr:spPr>
        <a:xfrm>
          <a:off x="266700" y="395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17" name="CaixaDeTexto 16"/>
        <xdr:cNvSpPr txBox="1"/>
      </xdr:nvSpPr>
      <xdr:spPr>
        <a:xfrm>
          <a:off x="266700" y="395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15</xdr:row>
      <xdr:rowOff>0</xdr:rowOff>
    </xdr:from>
    <xdr:ext cx="180975" cy="266700"/>
    <xdr:sp macro="" textlink="">
      <xdr:nvSpPr>
        <xdr:cNvPr id="18" name="CaixaDeTexto 17"/>
        <xdr:cNvSpPr txBox="1"/>
      </xdr:nvSpPr>
      <xdr:spPr>
        <a:xfrm>
          <a:off x="266700" y="395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31</xdr:row>
      <xdr:rowOff>0</xdr:rowOff>
    </xdr:from>
    <xdr:ext cx="180975" cy="266700"/>
    <xdr:sp macro="" textlink="">
      <xdr:nvSpPr>
        <xdr:cNvPr id="19" name="CaixaDeTexto 18"/>
        <xdr:cNvSpPr txBox="1"/>
      </xdr:nvSpPr>
      <xdr:spPr>
        <a:xfrm>
          <a:off x="266700" y="1147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31</xdr:row>
      <xdr:rowOff>0</xdr:rowOff>
    </xdr:from>
    <xdr:ext cx="180975" cy="266700"/>
    <xdr:sp macro="" textlink="">
      <xdr:nvSpPr>
        <xdr:cNvPr id="20" name="CaixaDeTexto 19"/>
        <xdr:cNvSpPr txBox="1"/>
      </xdr:nvSpPr>
      <xdr:spPr>
        <a:xfrm>
          <a:off x="266700" y="1147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31</xdr:row>
      <xdr:rowOff>0</xdr:rowOff>
    </xdr:from>
    <xdr:ext cx="180975" cy="266700"/>
    <xdr:sp macro="" textlink="">
      <xdr:nvSpPr>
        <xdr:cNvPr id="21" name="CaixaDeTexto 20"/>
        <xdr:cNvSpPr txBox="1"/>
      </xdr:nvSpPr>
      <xdr:spPr>
        <a:xfrm>
          <a:off x="266700" y="1147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31</xdr:row>
      <xdr:rowOff>0</xdr:rowOff>
    </xdr:from>
    <xdr:ext cx="180975" cy="266700"/>
    <xdr:sp macro="" textlink="">
      <xdr:nvSpPr>
        <xdr:cNvPr id="22" name="CaixaDeTexto 21"/>
        <xdr:cNvSpPr txBox="1"/>
      </xdr:nvSpPr>
      <xdr:spPr>
        <a:xfrm>
          <a:off x="266700" y="11477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438150"/>
    <xdr:sp macro="" textlink="">
      <xdr:nvSpPr>
        <xdr:cNvPr id="23" name="CaixaDeTexto 22"/>
        <xdr:cNvSpPr txBox="1"/>
      </xdr:nvSpPr>
      <xdr:spPr>
        <a:xfrm>
          <a:off x="266700" y="10868025"/>
          <a:ext cx="1809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24" name="CaixaDeTexto 23"/>
        <xdr:cNvSpPr txBox="1"/>
      </xdr:nvSpPr>
      <xdr:spPr>
        <a:xfrm>
          <a:off x="266700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25" name="CaixaDeTexto 24"/>
        <xdr:cNvSpPr txBox="1"/>
      </xdr:nvSpPr>
      <xdr:spPr>
        <a:xfrm>
          <a:off x="266700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29</xdr:row>
      <xdr:rowOff>0</xdr:rowOff>
    </xdr:from>
    <xdr:ext cx="180975" cy="266700"/>
    <xdr:sp macro="" textlink="">
      <xdr:nvSpPr>
        <xdr:cNvPr id="26" name="CaixaDeTexto 25"/>
        <xdr:cNvSpPr txBox="1"/>
      </xdr:nvSpPr>
      <xdr:spPr>
        <a:xfrm>
          <a:off x="266700" y="10868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27" name="CaixaDeTexto 26"/>
        <xdr:cNvSpPr txBox="1"/>
      </xdr:nvSpPr>
      <xdr:spPr>
        <a:xfrm>
          <a:off x="266700" y="1105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28" name="CaixaDeTexto 27"/>
        <xdr:cNvSpPr txBox="1"/>
      </xdr:nvSpPr>
      <xdr:spPr>
        <a:xfrm>
          <a:off x="266700" y="1105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29" name="CaixaDeTexto 28"/>
        <xdr:cNvSpPr txBox="1"/>
      </xdr:nvSpPr>
      <xdr:spPr>
        <a:xfrm>
          <a:off x="266700" y="1105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30</xdr:row>
      <xdr:rowOff>0</xdr:rowOff>
    </xdr:from>
    <xdr:ext cx="180975" cy="266700"/>
    <xdr:sp macro="" textlink="">
      <xdr:nvSpPr>
        <xdr:cNvPr id="30" name="CaixaDeTexto 29"/>
        <xdr:cNvSpPr txBox="1"/>
      </xdr:nvSpPr>
      <xdr:spPr>
        <a:xfrm>
          <a:off x="266700" y="11058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32</xdr:row>
      <xdr:rowOff>0</xdr:rowOff>
    </xdr:from>
    <xdr:ext cx="180975" cy="266700"/>
    <xdr:sp macro="" textlink="">
      <xdr:nvSpPr>
        <xdr:cNvPr id="31" name="CaixaDeTexto 30"/>
        <xdr:cNvSpPr txBox="1"/>
      </xdr:nvSpPr>
      <xdr:spPr>
        <a:xfrm>
          <a:off x="266700" y="11896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32</xdr:row>
      <xdr:rowOff>0</xdr:rowOff>
    </xdr:from>
    <xdr:ext cx="180975" cy="266700"/>
    <xdr:sp macro="" textlink="">
      <xdr:nvSpPr>
        <xdr:cNvPr id="32" name="CaixaDeTexto 31"/>
        <xdr:cNvSpPr txBox="1"/>
      </xdr:nvSpPr>
      <xdr:spPr>
        <a:xfrm>
          <a:off x="266700" y="11896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32</xdr:row>
      <xdr:rowOff>0</xdr:rowOff>
    </xdr:from>
    <xdr:ext cx="180975" cy="266700"/>
    <xdr:sp macro="" textlink="">
      <xdr:nvSpPr>
        <xdr:cNvPr id="33" name="CaixaDeTexto 32"/>
        <xdr:cNvSpPr txBox="1"/>
      </xdr:nvSpPr>
      <xdr:spPr>
        <a:xfrm>
          <a:off x="266700" y="11896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32</xdr:row>
      <xdr:rowOff>0</xdr:rowOff>
    </xdr:from>
    <xdr:ext cx="180975" cy="266700"/>
    <xdr:sp macro="" textlink="">
      <xdr:nvSpPr>
        <xdr:cNvPr id="34" name="CaixaDeTexto 33"/>
        <xdr:cNvSpPr txBox="1"/>
      </xdr:nvSpPr>
      <xdr:spPr>
        <a:xfrm>
          <a:off x="266700" y="11896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33</xdr:row>
      <xdr:rowOff>0</xdr:rowOff>
    </xdr:from>
    <xdr:ext cx="180975" cy="266700"/>
    <xdr:sp macro="" textlink="">
      <xdr:nvSpPr>
        <xdr:cNvPr id="35" name="CaixaDeTexto 34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33</xdr:row>
      <xdr:rowOff>0</xdr:rowOff>
    </xdr:from>
    <xdr:ext cx="180975" cy="266700"/>
    <xdr:sp macro="" textlink="">
      <xdr:nvSpPr>
        <xdr:cNvPr id="36" name="CaixaDeTexto 35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33</xdr:row>
      <xdr:rowOff>0</xdr:rowOff>
    </xdr:from>
    <xdr:ext cx="180975" cy="266700"/>
    <xdr:sp macro="" textlink="">
      <xdr:nvSpPr>
        <xdr:cNvPr id="37" name="CaixaDeTexto 36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33</xdr:row>
      <xdr:rowOff>0</xdr:rowOff>
    </xdr:from>
    <xdr:ext cx="180975" cy="266700"/>
    <xdr:sp macro="" textlink="">
      <xdr:nvSpPr>
        <xdr:cNvPr id="38" name="CaixaDeTexto 37"/>
        <xdr:cNvSpPr txBox="1"/>
      </xdr:nvSpPr>
      <xdr:spPr>
        <a:xfrm>
          <a:off x="266700" y="12315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34</xdr:row>
      <xdr:rowOff>0</xdr:rowOff>
    </xdr:from>
    <xdr:ext cx="180975" cy="266700"/>
    <xdr:sp macro="" textlink="">
      <xdr:nvSpPr>
        <xdr:cNvPr id="39" name="CaixaDeTexto 38"/>
        <xdr:cNvSpPr txBox="1"/>
      </xdr:nvSpPr>
      <xdr:spPr>
        <a:xfrm>
          <a:off x="266700" y="1273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34</xdr:row>
      <xdr:rowOff>0</xdr:rowOff>
    </xdr:from>
    <xdr:ext cx="180975" cy="266700"/>
    <xdr:sp macro="" textlink="">
      <xdr:nvSpPr>
        <xdr:cNvPr id="40" name="CaixaDeTexto 39"/>
        <xdr:cNvSpPr txBox="1"/>
      </xdr:nvSpPr>
      <xdr:spPr>
        <a:xfrm>
          <a:off x="266700" y="1273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34</xdr:row>
      <xdr:rowOff>0</xdr:rowOff>
    </xdr:from>
    <xdr:ext cx="180975" cy="266700"/>
    <xdr:sp macro="" textlink="">
      <xdr:nvSpPr>
        <xdr:cNvPr id="41" name="CaixaDeTexto 40"/>
        <xdr:cNvSpPr txBox="1"/>
      </xdr:nvSpPr>
      <xdr:spPr>
        <a:xfrm>
          <a:off x="266700" y="1273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34</xdr:row>
      <xdr:rowOff>0</xdr:rowOff>
    </xdr:from>
    <xdr:ext cx="180975" cy="266700"/>
    <xdr:sp macro="" textlink="">
      <xdr:nvSpPr>
        <xdr:cNvPr id="42" name="CaixaDeTexto 41"/>
        <xdr:cNvSpPr txBox="1"/>
      </xdr:nvSpPr>
      <xdr:spPr>
        <a:xfrm>
          <a:off x="266700" y="12734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35</xdr:row>
      <xdr:rowOff>0</xdr:rowOff>
    </xdr:from>
    <xdr:ext cx="180975" cy="266700"/>
    <xdr:sp macro="" textlink="">
      <xdr:nvSpPr>
        <xdr:cNvPr id="43" name="CaixaDeTexto 42"/>
        <xdr:cNvSpPr txBox="1"/>
      </xdr:nvSpPr>
      <xdr:spPr>
        <a:xfrm>
          <a:off x="26670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35</xdr:row>
      <xdr:rowOff>0</xdr:rowOff>
    </xdr:from>
    <xdr:ext cx="180975" cy="266700"/>
    <xdr:sp macro="" textlink="">
      <xdr:nvSpPr>
        <xdr:cNvPr id="44" name="CaixaDeTexto 43"/>
        <xdr:cNvSpPr txBox="1"/>
      </xdr:nvSpPr>
      <xdr:spPr>
        <a:xfrm>
          <a:off x="26670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35</xdr:row>
      <xdr:rowOff>0</xdr:rowOff>
    </xdr:from>
    <xdr:ext cx="180975" cy="266700"/>
    <xdr:sp macro="" textlink="">
      <xdr:nvSpPr>
        <xdr:cNvPr id="45" name="CaixaDeTexto 44"/>
        <xdr:cNvSpPr txBox="1"/>
      </xdr:nvSpPr>
      <xdr:spPr>
        <a:xfrm>
          <a:off x="26670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35</xdr:row>
      <xdr:rowOff>0</xdr:rowOff>
    </xdr:from>
    <xdr:ext cx="180975" cy="266700"/>
    <xdr:sp macro="" textlink="">
      <xdr:nvSpPr>
        <xdr:cNvPr id="46" name="CaixaDeTexto 45"/>
        <xdr:cNvSpPr txBox="1"/>
      </xdr:nvSpPr>
      <xdr:spPr>
        <a:xfrm>
          <a:off x="266700" y="13154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36</xdr:row>
      <xdr:rowOff>0</xdr:rowOff>
    </xdr:from>
    <xdr:ext cx="180975" cy="266700"/>
    <xdr:sp macro="" textlink="">
      <xdr:nvSpPr>
        <xdr:cNvPr id="47" name="CaixaDeTexto 46"/>
        <xdr:cNvSpPr txBox="1"/>
      </xdr:nvSpPr>
      <xdr:spPr>
        <a:xfrm>
          <a:off x="266700" y="1357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36</xdr:row>
      <xdr:rowOff>0</xdr:rowOff>
    </xdr:from>
    <xdr:ext cx="180975" cy="266700"/>
    <xdr:sp macro="" textlink="">
      <xdr:nvSpPr>
        <xdr:cNvPr id="48" name="CaixaDeTexto 47"/>
        <xdr:cNvSpPr txBox="1"/>
      </xdr:nvSpPr>
      <xdr:spPr>
        <a:xfrm>
          <a:off x="266700" y="1357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36</xdr:row>
      <xdr:rowOff>0</xdr:rowOff>
    </xdr:from>
    <xdr:ext cx="180975" cy="266700"/>
    <xdr:sp macro="" textlink="">
      <xdr:nvSpPr>
        <xdr:cNvPr id="49" name="CaixaDeTexto 48"/>
        <xdr:cNvSpPr txBox="1"/>
      </xdr:nvSpPr>
      <xdr:spPr>
        <a:xfrm>
          <a:off x="266700" y="1357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36</xdr:row>
      <xdr:rowOff>0</xdr:rowOff>
    </xdr:from>
    <xdr:ext cx="180975" cy="266700"/>
    <xdr:sp macro="" textlink="">
      <xdr:nvSpPr>
        <xdr:cNvPr id="50" name="CaixaDeTexto 49"/>
        <xdr:cNvSpPr txBox="1"/>
      </xdr:nvSpPr>
      <xdr:spPr>
        <a:xfrm>
          <a:off x="266700" y="13573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3</xdr:col>
      <xdr:colOff>114300</xdr:colOff>
      <xdr:row>13</xdr:row>
      <xdr:rowOff>114300</xdr:rowOff>
    </xdr:from>
    <xdr:to>
      <xdr:col>7</xdr:col>
      <xdr:colOff>1057275</xdr:colOff>
      <xdr:row>13</xdr:row>
      <xdr:rowOff>114300</xdr:rowOff>
    </xdr:to>
    <xdr:cxnSp macro="">
      <xdr:nvCxnSpPr>
        <xdr:cNvPr id="52" name="Conector reto 51"/>
        <xdr:cNvCxnSpPr/>
      </xdr:nvCxnSpPr>
      <xdr:spPr>
        <a:xfrm>
          <a:off x="4476750" y="3448050"/>
          <a:ext cx="56483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15</xdr:row>
      <xdr:rowOff>142875</xdr:rowOff>
    </xdr:from>
    <xdr:to>
      <xdr:col>3</xdr:col>
      <xdr:colOff>1085850</xdr:colOff>
      <xdr:row>15</xdr:row>
      <xdr:rowOff>152400</xdr:rowOff>
    </xdr:to>
    <xdr:cxnSp macro="">
      <xdr:nvCxnSpPr>
        <xdr:cNvPr id="54" name="Conector reto 53"/>
        <xdr:cNvCxnSpPr/>
      </xdr:nvCxnSpPr>
      <xdr:spPr>
        <a:xfrm>
          <a:off x="4457700" y="4095750"/>
          <a:ext cx="99060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16</xdr:row>
      <xdr:rowOff>142875</xdr:rowOff>
    </xdr:from>
    <xdr:to>
      <xdr:col>3</xdr:col>
      <xdr:colOff>1076325</xdr:colOff>
      <xdr:row>16</xdr:row>
      <xdr:rowOff>142875</xdr:rowOff>
    </xdr:to>
    <xdr:cxnSp macro="">
      <xdr:nvCxnSpPr>
        <xdr:cNvPr id="56" name="Conector reto 55"/>
        <xdr:cNvCxnSpPr/>
      </xdr:nvCxnSpPr>
      <xdr:spPr>
        <a:xfrm flipV="1">
          <a:off x="4438650" y="4591050"/>
          <a:ext cx="10001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17</xdr:row>
      <xdr:rowOff>133350</xdr:rowOff>
    </xdr:from>
    <xdr:to>
      <xdr:col>4</xdr:col>
      <xdr:colOff>1019175</xdr:colOff>
      <xdr:row>17</xdr:row>
      <xdr:rowOff>133350</xdr:rowOff>
    </xdr:to>
    <xdr:cxnSp macro="">
      <xdr:nvCxnSpPr>
        <xdr:cNvPr id="57" name="Conector reto 56"/>
        <xdr:cNvCxnSpPr/>
      </xdr:nvCxnSpPr>
      <xdr:spPr>
        <a:xfrm flipV="1">
          <a:off x="4505325" y="5076825"/>
          <a:ext cx="20478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18</xdr:row>
      <xdr:rowOff>152400</xdr:rowOff>
    </xdr:from>
    <xdr:to>
      <xdr:col>5</xdr:col>
      <xdr:colOff>1095375</xdr:colOff>
      <xdr:row>18</xdr:row>
      <xdr:rowOff>161925</xdr:rowOff>
    </xdr:to>
    <xdr:cxnSp macro="">
      <xdr:nvCxnSpPr>
        <xdr:cNvPr id="61" name="Conector reto 60"/>
        <xdr:cNvCxnSpPr/>
      </xdr:nvCxnSpPr>
      <xdr:spPr>
        <a:xfrm flipV="1">
          <a:off x="6791325" y="5591175"/>
          <a:ext cx="1009650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19</xdr:row>
      <xdr:rowOff>133350</xdr:rowOff>
    </xdr:from>
    <xdr:to>
      <xdr:col>6</xdr:col>
      <xdr:colOff>1085850</xdr:colOff>
      <xdr:row>19</xdr:row>
      <xdr:rowOff>142875</xdr:rowOff>
    </xdr:to>
    <xdr:cxnSp macro="">
      <xdr:nvCxnSpPr>
        <xdr:cNvPr id="63" name="Conector reto 62"/>
        <xdr:cNvCxnSpPr/>
      </xdr:nvCxnSpPr>
      <xdr:spPr>
        <a:xfrm>
          <a:off x="5676900" y="6067425"/>
          <a:ext cx="33051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20</xdr:row>
      <xdr:rowOff>152400</xdr:rowOff>
    </xdr:from>
    <xdr:to>
      <xdr:col>5</xdr:col>
      <xdr:colOff>1114425</xdr:colOff>
      <xdr:row>20</xdr:row>
      <xdr:rowOff>171450</xdr:rowOff>
    </xdr:to>
    <xdr:cxnSp macro="">
      <xdr:nvCxnSpPr>
        <xdr:cNvPr id="65" name="Conector reto 64"/>
        <xdr:cNvCxnSpPr/>
      </xdr:nvCxnSpPr>
      <xdr:spPr>
        <a:xfrm>
          <a:off x="5772150" y="6581775"/>
          <a:ext cx="2047875" cy="1905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21</xdr:row>
      <xdr:rowOff>142875</xdr:rowOff>
    </xdr:from>
    <xdr:to>
      <xdr:col>6</xdr:col>
      <xdr:colOff>1085850</xdr:colOff>
      <xdr:row>21</xdr:row>
      <xdr:rowOff>142875</xdr:rowOff>
    </xdr:to>
    <xdr:cxnSp macro="">
      <xdr:nvCxnSpPr>
        <xdr:cNvPr id="66" name="Conector reto 65"/>
        <xdr:cNvCxnSpPr/>
      </xdr:nvCxnSpPr>
      <xdr:spPr>
        <a:xfrm flipV="1">
          <a:off x="5619750" y="7067550"/>
          <a:ext cx="33623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22</xdr:row>
      <xdr:rowOff>114300</xdr:rowOff>
    </xdr:from>
    <xdr:to>
      <xdr:col>6</xdr:col>
      <xdr:colOff>1038225</xdr:colOff>
      <xdr:row>22</xdr:row>
      <xdr:rowOff>123825</xdr:rowOff>
    </xdr:to>
    <xdr:cxnSp macro="">
      <xdr:nvCxnSpPr>
        <xdr:cNvPr id="68" name="Conector reto 67"/>
        <xdr:cNvCxnSpPr/>
      </xdr:nvCxnSpPr>
      <xdr:spPr>
        <a:xfrm>
          <a:off x="5705475" y="7534275"/>
          <a:ext cx="3228975" cy="9525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23</xdr:row>
      <xdr:rowOff>123825</xdr:rowOff>
    </xdr:from>
    <xdr:to>
      <xdr:col>6</xdr:col>
      <xdr:colOff>1085850</xdr:colOff>
      <xdr:row>23</xdr:row>
      <xdr:rowOff>123825</xdr:rowOff>
    </xdr:to>
    <xdr:cxnSp macro="">
      <xdr:nvCxnSpPr>
        <xdr:cNvPr id="71" name="Conector reto 70"/>
        <xdr:cNvCxnSpPr/>
      </xdr:nvCxnSpPr>
      <xdr:spPr>
        <a:xfrm flipV="1">
          <a:off x="7972425" y="8039100"/>
          <a:ext cx="10096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24</xdr:row>
      <xdr:rowOff>133350</xdr:rowOff>
    </xdr:from>
    <xdr:to>
      <xdr:col>6</xdr:col>
      <xdr:colOff>1095375</xdr:colOff>
      <xdr:row>24</xdr:row>
      <xdr:rowOff>133350</xdr:rowOff>
    </xdr:to>
    <xdr:cxnSp macro="">
      <xdr:nvCxnSpPr>
        <xdr:cNvPr id="72" name="Conector reto 71"/>
        <xdr:cNvCxnSpPr/>
      </xdr:nvCxnSpPr>
      <xdr:spPr>
        <a:xfrm>
          <a:off x="5648325" y="8543925"/>
          <a:ext cx="334327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25</xdr:row>
      <xdr:rowOff>152400</xdr:rowOff>
    </xdr:from>
    <xdr:to>
      <xdr:col>6</xdr:col>
      <xdr:colOff>1123950</xdr:colOff>
      <xdr:row>25</xdr:row>
      <xdr:rowOff>152400</xdr:rowOff>
    </xdr:to>
    <xdr:cxnSp macro="">
      <xdr:nvCxnSpPr>
        <xdr:cNvPr id="75" name="Conector reto 74"/>
        <xdr:cNvCxnSpPr/>
      </xdr:nvCxnSpPr>
      <xdr:spPr>
        <a:xfrm flipV="1">
          <a:off x="8010525" y="9058275"/>
          <a:ext cx="1009650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26</xdr:row>
      <xdr:rowOff>133350</xdr:rowOff>
    </xdr:from>
    <xdr:to>
      <xdr:col>6</xdr:col>
      <xdr:colOff>1076325</xdr:colOff>
      <xdr:row>26</xdr:row>
      <xdr:rowOff>133350</xdr:rowOff>
    </xdr:to>
    <xdr:cxnSp macro="">
      <xdr:nvCxnSpPr>
        <xdr:cNvPr id="76" name="Conector reto 75"/>
        <xdr:cNvCxnSpPr/>
      </xdr:nvCxnSpPr>
      <xdr:spPr>
        <a:xfrm>
          <a:off x="6791325" y="9534525"/>
          <a:ext cx="21812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85725</xdr:colOff>
      <xdr:row>27</xdr:row>
      <xdr:rowOff>152400</xdr:rowOff>
    </xdr:from>
    <xdr:to>
      <xdr:col>6</xdr:col>
      <xdr:colOff>1104900</xdr:colOff>
      <xdr:row>27</xdr:row>
      <xdr:rowOff>171450</xdr:rowOff>
    </xdr:to>
    <xdr:pic>
      <xdr:nvPicPr>
        <xdr:cNvPr id="78" name="Imagem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10048875"/>
          <a:ext cx="1019175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95250</xdr:colOff>
      <xdr:row>28</xdr:row>
      <xdr:rowOff>123825</xdr:rowOff>
    </xdr:from>
    <xdr:to>
      <xdr:col>6</xdr:col>
      <xdr:colOff>1123950</xdr:colOff>
      <xdr:row>28</xdr:row>
      <xdr:rowOff>152400</xdr:rowOff>
    </xdr:to>
    <xdr:pic>
      <xdr:nvPicPr>
        <xdr:cNvPr id="79" name="Imagem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10515600"/>
          <a:ext cx="1028700" cy="28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30</xdr:row>
      <xdr:rowOff>133350</xdr:rowOff>
    </xdr:from>
    <xdr:to>
      <xdr:col>5</xdr:col>
      <xdr:colOff>1123950</xdr:colOff>
      <xdr:row>30</xdr:row>
      <xdr:rowOff>161925</xdr:rowOff>
    </xdr:to>
    <xdr:pic>
      <xdr:nvPicPr>
        <xdr:cNvPr id="80" name="Imagem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1191875"/>
          <a:ext cx="1019175" cy="285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104775</xdr:colOff>
      <xdr:row>31</xdr:row>
      <xdr:rowOff>104775</xdr:rowOff>
    </xdr:from>
    <xdr:to>
      <xdr:col>6</xdr:col>
      <xdr:colOff>1095375</xdr:colOff>
      <xdr:row>31</xdr:row>
      <xdr:rowOff>104775</xdr:rowOff>
    </xdr:to>
    <xdr:cxnSp macro="">
      <xdr:nvCxnSpPr>
        <xdr:cNvPr id="84" name="Conector reto 83"/>
        <xdr:cNvCxnSpPr/>
      </xdr:nvCxnSpPr>
      <xdr:spPr>
        <a:xfrm>
          <a:off x="6810375" y="11582400"/>
          <a:ext cx="21812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32</xdr:row>
      <xdr:rowOff>133350</xdr:rowOff>
    </xdr:from>
    <xdr:to>
      <xdr:col>7</xdr:col>
      <xdr:colOff>1076325</xdr:colOff>
      <xdr:row>32</xdr:row>
      <xdr:rowOff>133350</xdr:rowOff>
    </xdr:to>
    <xdr:cxnSp macro="">
      <xdr:nvCxnSpPr>
        <xdr:cNvPr id="85" name="Conector reto 84"/>
        <xdr:cNvCxnSpPr/>
      </xdr:nvCxnSpPr>
      <xdr:spPr>
        <a:xfrm>
          <a:off x="7962900" y="12030075"/>
          <a:ext cx="21812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85725</xdr:colOff>
      <xdr:row>33</xdr:row>
      <xdr:rowOff>104775</xdr:rowOff>
    </xdr:from>
    <xdr:to>
      <xdr:col>7</xdr:col>
      <xdr:colOff>1114425</xdr:colOff>
      <xdr:row>33</xdr:row>
      <xdr:rowOff>123825</xdr:rowOff>
    </xdr:to>
    <xdr:pic>
      <xdr:nvPicPr>
        <xdr:cNvPr id="86" name="Imagem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12420600"/>
          <a:ext cx="1028700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</xdr:colOff>
      <xdr:row>34</xdr:row>
      <xdr:rowOff>104775</xdr:rowOff>
    </xdr:from>
    <xdr:to>
      <xdr:col>6</xdr:col>
      <xdr:colOff>1133475</xdr:colOff>
      <xdr:row>34</xdr:row>
      <xdr:rowOff>123825</xdr:rowOff>
    </xdr:to>
    <xdr:pic>
      <xdr:nvPicPr>
        <xdr:cNvPr id="87" name="Imagem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12839700"/>
          <a:ext cx="1019175" cy="19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104775</xdr:colOff>
      <xdr:row>35</xdr:row>
      <xdr:rowOff>152400</xdr:rowOff>
    </xdr:from>
    <xdr:to>
      <xdr:col>7</xdr:col>
      <xdr:colOff>1133475</xdr:colOff>
      <xdr:row>35</xdr:row>
      <xdr:rowOff>171450</xdr:rowOff>
    </xdr:to>
    <xdr:pic>
      <xdr:nvPicPr>
        <xdr:cNvPr id="88" name="Imagem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13306425"/>
          <a:ext cx="1028700" cy="19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85725</xdr:colOff>
      <xdr:row>36</xdr:row>
      <xdr:rowOff>123825</xdr:rowOff>
    </xdr:from>
    <xdr:to>
      <xdr:col>7</xdr:col>
      <xdr:colOff>1095375</xdr:colOff>
      <xdr:row>36</xdr:row>
      <xdr:rowOff>123825</xdr:rowOff>
    </xdr:to>
    <xdr:cxnSp macro="">
      <xdr:nvCxnSpPr>
        <xdr:cNvPr id="89" name="Conector reto 88"/>
        <xdr:cNvCxnSpPr/>
      </xdr:nvCxnSpPr>
      <xdr:spPr>
        <a:xfrm>
          <a:off x="7981950" y="13696950"/>
          <a:ext cx="2181225" cy="0"/>
        </a:xfrm>
        <a:prstGeom prst="line">
          <a:avLst/>
        </a:prstGeom>
        <a:ln>
          <a:headEnd type="none"/>
          <a:tailEnd type="non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575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575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575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24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5753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1</xdr:col>
      <xdr:colOff>657225</xdr:colOff>
      <xdr:row>0</xdr:row>
      <xdr:rowOff>133350</xdr:rowOff>
    </xdr:from>
    <xdr:to>
      <xdr:col>7</xdr:col>
      <xdr:colOff>809625</xdr:colOff>
      <xdr:row>5</xdr:row>
      <xdr:rowOff>76200</xdr:rowOff>
    </xdr:to>
    <xdr:pic>
      <xdr:nvPicPr>
        <xdr:cNvPr id="7" name="Imagem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133350"/>
          <a:ext cx="7448550" cy="14001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9" name="CaixaDeTexto 8"/>
        <xdr:cNvSpPr txBox="1"/>
      </xdr:nvSpPr>
      <xdr:spPr>
        <a:xfrm>
          <a:off x="266700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10" name="CaixaDeTexto 9"/>
        <xdr:cNvSpPr txBox="1"/>
      </xdr:nvSpPr>
      <xdr:spPr>
        <a:xfrm>
          <a:off x="266700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16</xdr:row>
      <xdr:rowOff>0</xdr:rowOff>
    </xdr:from>
    <xdr:ext cx="180975" cy="266700"/>
    <xdr:sp macro="" textlink="">
      <xdr:nvSpPr>
        <xdr:cNvPr id="11" name="CaixaDeTexto 10"/>
        <xdr:cNvSpPr txBox="1"/>
      </xdr:nvSpPr>
      <xdr:spPr>
        <a:xfrm>
          <a:off x="266700" y="3657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20</xdr:row>
      <xdr:rowOff>0</xdr:rowOff>
    </xdr:from>
    <xdr:ext cx="180975" cy="266700"/>
    <xdr:sp macro="" textlink="">
      <xdr:nvSpPr>
        <xdr:cNvPr id="12" name="CaixaDeTexto 11"/>
        <xdr:cNvSpPr txBox="1"/>
      </xdr:nvSpPr>
      <xdr:spPr>
        <a:xfrm>
          <a:off x="266700" y="46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20</xdr:row>
      <xdr:rowOff>0</xdr:rowOff>
    </xdr:from>
    <xdr:ext cx="180975" cy="266700"/>
    <xdr:sp macro="" textlink="">
      <xdr:nvSpPr>
        <xdr:cNvPr id="13" name="CaixaDeTexto 12"/>
        <xdr:cNvSpPr txBox="1"/>
      </xdr:nvSpPr>
      <xdr:spPr>
        <a:xfrm>
          <a:off x="266700" y="46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20</xdr:row>
      <xdr:rowOff>0</xdr:rowOff>
    </xdr:from>
    <xdr:ext cx="180975" cy="266700"/>
    <xdr:sp macro="" textlink="">
      <xdr:nvSpPr>
        <xdr:cNvPr id="14" name="CaixaDeTexto 13"/>
        <xdr:cNvSpPr txBox="1"/>
      </xdr:nvSpPr>
      <xdr:spPr>
        <a:xfrm>
          <a:off x="266700" y="46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20</xdr:row>
      <xdr:rowOff>0</xdr:rowOff>
    </xdr:from>
    <xdr:ext cx="180975" cy="266700"/>
    <xdr:sp macro="" textlink="">
      <xdr:nvSpPr>
        <xdr:cNvPr id="15" name="CaixaDeTexto 14"/>
        <xdr:cNvSpPr txBox="1"/>
      </xdr:nvSpPr>
      <xdr:spPr>
        <a:xfrm>
          <a:off x="266700" y="461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21</xdr:row>
      <xdr:rowOff>0</xdr:rowOff>
    </xdr:from>
    <xdr:ext cx="180975" cy="266700"/>
    <xdr:sp macro="" textlink="">
      <xdr:nvSpPr>
        <xdr:cNvPr id="16" name="CaixaDeTexto 15"/>
        <xdr:cNvSpPr txBox="1"/>
      </xdr:nvSpPr>
      <xdr:spPr>
        <a:xfrm>
          <a:off x="266700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21</xdr:row>
      <xdr:rowOff>0</xdr:rowOff>
    </xdr:from>
    <xdr:ext cx="180975" cy="266700"/>
    <xdr:sp macro="" textlink="">
      <xdr:nvSpPr>
        <xdr:cNvPr id="17" name="CaixaDeTexto 16"/>
        <xdr:cNvSpPr txBox="1"/>
      </xdr:nvSpPr>
      <xdr:spPr>
        <a:xfrm>
          <a:off x="266700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21</xdr:row>
      <xdr:rowOff>0</xdr:rowOff>
    </xdr:from>
    <xdr:ext cx="180975" cy="266700"/>
    <xdr:sp macro="" textlink="">
      <xdr:nvSpPr>
        <xdr:cNvPr id="18" name="CaixaDeTexto 17"/>
        <xdr:cNvSpPr txBox="1"/>
      </xdr:nvSpPr>
      <xdr:spPr>
        <a:xfrm>
          <a:off x="266700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21</xdr:row>
      <xdr:rowOff>0</xdr:rowOff>
    </xdr:from>
    <xdr:ext cx="180975" cy="266700"/>
    <xdr:sp macro="" textlink="">
      <xdr:nvSpPr>
        <xdr:cNvPr id="19" name="CaixaDeTexto 18"/>
        <xdr:cNvSpPr txBox="1"/>
      </xdr:nvSpPr>
      <xdr:spPr>
        <a:xfrm>
          <a:off x="266700" y="480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20" name="CaixaDeTexto 19"/>
        <xdr:cNvSpPr txBox="1"/>
      </xdr:nvSpPr>
      <xdr:spPr>
        <a:xfrm>
          <a:off x="266700" y="3294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21" name="CaixaDeTexto 20"/>
        <xdr:cNvSpPr txBox="1"/>
      </xdr:nvSpPr>
      <xdr:spPr>
        <a:xfrm>
          <a:off x="266700" y="3294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22" name="CaixaDeTexto 21"/>
        <xdr:cNvSpPr txBox="1"/>
      </xdr:nvSpPr>
      <xdr:spPr>
        <a:xfrm>
          <a:off x="266700" y="3294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23" name="CaixaDeTexto 22"/>
        <xdr:cNvSpPr txBox="1"/>
      </xdr:nvSpPr>
      <xdr:spPr>
        <a:xfrm>
          <a:off x="266700" y="32946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466725"/>
    <xdr:sp macro="" textlink="">
      <xdr:nvSpPr>
        <xdr:cNvPr id="24" name="CaixaDeTexto 23"/>
        <xdr:cNvSpPr txBox="1"/>
      </xdr:nvSpPr>
      <xdr:spPr>
        <a:xfrm>
          <a:off x="266700" y="31308675"/>
          <a:ext cx="180975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25" name="CaixaDeTexto 24"/>
        <xdr:cNvSpPr txBox="1"/>
      </xdr:nvSpPr>
      <xdr:spPr>
        <a:xfrm>
          <a:off x="266700" y="3130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26" name="CaixaDeTexto 25"/>
        <xdr:cNvSpPr txBox="1"/>
      </xdr:nvSpPr>
      <xdr:spPr>
        <a:xfrm>
          <a:off x="266700" y="3130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27" name="CaixaDeTexto 26"/>
        <xdr:cNvSpPr txBox="1"/>
      </xdr:nvSpPr>
      <xdr:spPr>
        <a:xfrm>
          <a:off x="266700" y="3130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28" name="CaixaDeTexto 27"/>
        <xdr:cNvSpPr txBox="1"/>
      </xdr:nvSpPr>
      <xdr:spPr>
        <a:xfrm>
          <a:off x="266700" y="3149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29" name="CaixaDeTexto 28"/>
        <xdr:cNvSpPr txBox="1"/>
      </xdr:nvSpPr>
      <xdr:spPr>
        <a:xfrm>
          <a:off x="266700" y="3149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30" name="CaixaDeTexto 29"/>
        <xdr:cNvSpPr txBox="1"/>
      </xdr:nvSpPr>
      <xdr:spPr>
        <a:xfrm>
          <a:off x="266700" y="3149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31" name="CaixaDeTexto 30"/>
        <xdr:cNvSpPr txBox="1"/>
      </xdr:nvSpPr>
      <xdr:spPr>
        <a:xfrm>
          <a:off x="266700" y="31499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125</xdr:row>
      <xdr:rowOff>0</xdr:rowOff>
    </xdr:from>
    <xdr:ext cx="180975" cy="266700"/>
    <xdr:sp macro="" textlink="">
      <xdr:nvSpPr>
        <xdr:cNvPr id="32" name="CaixaDeTexto 31"/>
        <xdr:cNvSpPr txBox="1"/>
      </xdr:nvSpPr>
      <xdr:spPr>
        <a:xfrm>
          <a:off x="266700" y="3466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125</xdr:row>
      <xdr:rowOff>0</xdr:rowOff>
    </xdr:from>
    <xdr:ext cx="180975" cy="266700"/>
    <xdr:sp macro="" textlink="">
      <xdr:nvSpPr>
        <xdr:cNvPr id="33" name="CaixaDeTexto 32"/>
        <xdr:cNvSpPr txBox="1"/>
      </xdr:nvSpPr>
      <xdr:spPr>
        <a:xfrm>
          <a:off x="266700" y="3466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125</xdr:row>
      <xdr:rowOff>0</xdr:rowOff>
    </xdr:from>
    <xdr:ext cx="180975" cy="266700"/>
    <xdr:sp macro="" textlink="">
      <xdr:nvSpPr>
        <xdr:cNvPr id="34" name="CaixaDeTexto 33"/>
        <xdr:cNvSpPr txBox="1"/>
      </xdr:nvSpPr>
      <xdr:spPr>
        <a:xfrm>
          <a:off x="266700" y="3466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125</xdr:row>
      <xdr:rowOff>0</xdr:rowOff>
    </xdr:from>
    <xdr:ext cx="180975" cy="266700"/>
    <xdr:sp macro="" textlink="">
      <xdr:nvSpPr>
        <xdr:cNvPr id="35" name="CaixaDeTexto 34"/>
        <xdr:cNvSpPr txBox="1"/>
      </xdr:nvSpPr>
      <xdr:spPr>
        <a:xfrm>
          <a:off x="266700" y="3466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127</xdr:row>
      <xdr:rowOff>0</xdr:rowOff>
    </xdr:from>
    <xdr:ext cx="180975" cy="304800"/>
    <xdr:sp macro="" textlink="">
      <xdr:nvSpPr>
        <xdr:cNvPr id="36" name="CaixaDeTexto 35"/>
        <xdr:cNvSpPr txBox="1"/>
      </xdr:nvSpPr>
      <xdr:spPr>
        <a:xfrm>
          <a:off x="266700" y="354234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127</xdr:row>
      <xdr:rowOff>0</xdr:rowOff>
    </xdr:from>
    <xdr:ext cx="180975" cy="266700"/>
    <xdr:sp macro="" textlink="">
      <xdr:nvSpPr>
        <xdr:cNvPr id="37" name="CaixaDeTexto 36"/>
        <xdr:cNvSpPr txBox="1"/>
      </xdr:nvSpPr>
      <xdr:spPr>
        <a:xfrm>
          <a:off x="266700" y="3542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127</xdr:row>
      <xdr:rowOff>0</xdr:rowOff>
    </xdr:from>
    <xdr:ext cx="180975" cy="266700"/>
    <xdr:sp macro="" textlink="">
      <xdr:nvSpPr>
        <xdr:cNvPr id="38" name="CaixaDeTexto 37"/>
        <xdr:cNvSpPr txBox="1"/>
      </xdr:nvSpPr>
      <xdr:spPr>
        <a:xfrm>
          <a:off x="266700" y="3542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127</xdr:row>
      <xdr:rowOff>0</xdr:rowOff>
    </xdr:from>
    <xdr:ext cx="180975" cy="266700"/>
    <xdr:sp macro="" textlink="">
      <xdr:nvSpPr>
        <xdr:cNvPr id="39" name="CaixaDeTexto 38"/>
        <xdr:cNvSpPr txBox="1"/>
      </xdr:nvSpPr>
      <xdr:spPr>
        <a:xfrm>
          <a:off x="266700" y="35423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129</xdr:row>
      <xdr:rowOff>0</xdr:rowOff>
    </xdr:from>
    <xdr:ext cx="180975" cy="266700"/>
    <xdr:sp macro="" textlink="">
      <xdr:nvSpPr>
        <xdr:cNvPr id="40" name="CaixaDeTexto 39"/>
        <xdr:cNvSpPr txBox="1"/>
      </xdr:nvSpPr>
      <xdr:spPr>
        <a:xfrm>
          <a:off x="266700" y="3618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129</xdr:row>
      <xdr:rowOff>0</xdr:rowOff>
    </xdr:from>
    <xdr:ext cx="180975" cy="266700"/>
    <xdr:sp macro="" textlink="">
      <xdr:nvSpPr>
        <xdr:cNvPr id="41" name="CaixaDeTexto 40"/>
        <xdr:cNvSpPr txBox="1"/>
      </xdr:nvSpPr>
      <xdr:spPr>
        <a:xfrm>
          <a:off x="266700" y="3618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129</xdr:row>
      <xdr:rowOff>0</xdr:rowOff>
    </xdr:from>
    <xdr:ext cx="180975" cy="266700"/>
    <xdr:sp macro="" textlink="">
      <xdr:nvSpPr>
        <xdr:cNvPr id="42" name="CaixaDeTexto 41"/>
        <xdr:cNvSpPr txBox="1"/>
      </xdr:nvSpPr>
      <xdr:spPr>
        <a:xfrm>
          <a:off x="266700" y="3618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129</xdr:row>
      <xdr:rowOff>0</xdr:rowOff>
    </xdr:from>
    <xdr:ext cx="180975" cy="266700"/>
    <xdr:sp macro="" textlink="">
      <xdr:nvSpPr>
        <xdr:cNvPr id="43" name="CaixaDeTexto 42"/>
        <xdr:cNvSpPr txBox="1"/>
      </xdr:nvSpPr>
      <xdr:spPr>
        <a:xfrm>
          <a:off x="266700" y="36185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131</xdr:row>
      <xdr:rowOff>0</xdr:rowOff>
    </xdr:from>
    <xdr:ext cx="180975" cy="266700"/>
    <xdr:sp macro="" textlink="">
      <xdr:nvSpPr>
        <xdr:cNvPr id="44" name="CaixaDeTexto 43"/>
        <xdr:cNvSpPr txBox="1"/>
      </xdr:nvSpPr>
      <xdr:spPr>
        <a:xfrm>
          <a:off x="266700" y="3656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131</xdr:row>
      <xdr:rowOff>0</xdr:rowOff>
    </xdr:from>
    <xdr:ext cx="180975" cy="266700"/>
    <xdr:sp macro="" textlink="">
      <xdr:nvSpPr>
        <xdr:cNvPr id="45" name="CaixaDeTexto 44"/>
        <xdr:cNvSpPr txBox="1"/>
      </xdr:nvSpPr>
      <xdr:spPr>
        <a:xfrm>
          <a:off x="266700" y="3656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131</xdr:row>
      <xdr:rowOff>0</xdr:rowOff>
    </xdr:from>
    <xdr:ext cx="180975" cy="266700"/>
    <xdr:sp macro="" textlink="">
      <xdr:nvSpPr>
        <xdr:cNvPr id="46" name="CaixaDeTexto 45"/>
        <xdr:cNvSpPr txBox="1"/>
      </xdr:nvSpPr>
      <xdr:spPr>
        <a:xfrm>
          <a:off x="266700" y="3656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131</xdr:row>
      <xdr:rowOff>0</xdr:rowOff>
    </xdr:from>
    <xdr:ext cx="180975" cy="266700"/>
    <xdr:sp macro="" textlink="">
      <xdr:nvSpPr>
        <xdr:cNvPr id="47" name="CaixaDeTexto 46"/>
        <xdr:cNvSpPr txBox="1"/>
      </xdr:nvSpPr>
      <xdr:spPr>
        <a:xfrm>
          <a:off x="266700" y="36566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134</xdr:row>
      <xdr:rowOff>0</xdr:rowOff>
    </xdr:from>
    <xdr:ext cx="180975" cy="266700"/>
    <xdr:sp macro="" textlink="">
      <xdr:nvSpPr>
        <xdr:cNvPr id="48" name="CaixaDeTexto 47"/>
        <xdr:cNvSpPr txBox="1"/>
      </xdr:nvSpPr>
      <xdr:spPr>
        <a:xfrm>
          <a:off x="266700" y="3713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134</xdr:row>
      <xdr:rowOff>0</xdr:rowOff>
    </xdr:from>
    <xdr:ext cx="180975" cy="266700"/>
    <xdr:sp macro="" textlink="">
      <xdr:nvSpPr>
        <xdr:cNvPr id="49" name="CaixaDeTexto 48"/>
        <xdr:cNvSpPr txBox="1"/>
      </xdr:nvSpPr>
      <xdr:spPr>
        <a:xfrm>
          <a:off x="266700" y="3713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134</xdr:row>
      <xdr:rowOff>0</xdr:rowOff>
    </xdr:from>
    <xdr:ext cx="180975" cy="266700"/>
    <xdr:sp macro="" textlink="">
      <xdr:nvSpPr>
        <xdr:cNvPr id="50" name="CaixaDeTexto 49"/>
        <xdr:cNvSpPr txBox="1"/>
      </xdr:nvSpPr>
      <xdr:spPr>
        <a:xfrm>
          <a:off x="266700" y="3713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134</xdr:row>
      <xdr:rowOff>0</xdr:rowOff>
    </xdr:from>
    <xdr:ext cx="180975" cy="266700"/>
    <xdr:sp macro="" textlink="">
      <xdr:nvSpPr>
        <xdr:cNvPr id="51" name="CaixaDeTexto 50"/>
        <xdr:cNvSpPr txBox="1"/>
      </xdr:nvSpPr>
      <xdr:spPr>
        <a:xfrm>
          <a:off x="266700" y="371379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2" name="CaixaDeTexto 1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7" name="CaixaDeTexto 6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</xdr:row>
      <xdr:rowOff>0</xdr:rowOff>
    </xdr:from>
    <xdr:ext cx="180975" cy="266700"/>
    <xdr:sp macro="" textlink="">
      <xdr:nvSpPr>
        <xdr:cNvPr id="8" name="CaixaDeTexto 7"/>
        <xdr:cNvSpPr txBox="1"/>
      </xdr:nvSpPr>
      <xdr:spPr>
        <a:xfrm>
          <a:off x="266700" y="19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</xdr:row>
      <xdr:rowOff>0</xdr:rowOff>
    </xdr:from>
    <xdr:ext cx="180975" cy="285750"/>
    <xdr:sp macro="" textlink="">
      <xdr:nvSpPr>
        <xdr:cNvPr id="57" name="CaixaDeTexto 56"/>
        <xdr:cNvSpPr txBox="1"/>
      </xdr:nvSpPr>
      <xdr:spPr>
        <a:xfrm>
          <a:off x="266700" y="2295525"/>
          <a:ext cx="180975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</xdr:row>
      <xdr:rowOff>0</xdr:rowOff>
    </xdr:from>
    <xdr:ext cx="180975" cy="266700"/>
    <xdr:sp macro="" textlink="">
      <xdr:nvSpPr>
        <xdr:cNvPr id="58" name="CaixaDeTexto 57"/>
        <xdr:cNvSpPr txBox="1"/>
      </xdr:nvSpPr>
      <xdr:spPr>
        <a:xfrm>
          <a:off x="26670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</xdr:row>
      <xdr:rowOff>0</xdr:rowOff>
    </xdr:from>
    <xdr:ext cx="180975" cy="266700"/>
    <xdr:sp macro="" textlink="">
      <xdr:nvSpPr>
        <xdr:cNvPr id="59" name="CaixaDeTexto 58"/>
        <xdr:cNvSpPr txBox="1"/>
      </xdr:nvSpPr>
      <xdr:spPr>
        <a:xfrm>
          <a:off x="26670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</xdr:row>
      <xdr:rowOff>0</xdr:rowOff>
    </xdr:from>
    <xdr:ext cx="180975" cy="266700"/>
    <xdr:sp macro="" textlink="">
      <xdr:nvSpPr>
        <xdr:cNvPr id="60" name="CaixaDeTexto 59"/>
        <xdr:cNvSpPr txBox="1"/>
      </xdr:nvSpPr>
      <xdr:spPr>
        <a:xfrm>
          <a:off x="266700" y="2295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</xdr:row>
      <xdr:rowOff>0</xdr:rowOff>
    </xdr:from>
    <xdr:ext cx="180975" cy="266700"/>
    <xdr:sp macro="" textlink="">
      <xdr:nvSpPr>
        <xdr:cNvPr id="61" name="CaixaDeTexto 60"/>
        <xdr:cNvSpPr txBox="1"/>
      </xdr:nvSpPr>
      <xdr:spPr>
        <a:xfrm>
          <a:off x="2667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</xdr:row>
      <xdr:rowOff>0</xdr:rowOff>
    </xdr:from>
    <xdr:ext cx="180975" cy="266700"/>
    <xdr:sp macro="" textlink="">
      <xdr:nvSpPr>
        <xdr:cNvPr id="62" name="CaixaDeTexto 61"/>
        <xdr:cNvSpPr txBox="1"/>
      </xdr:nvSpPr>
      <xdr:spPr>
        <a:xfrm>
          <a:off x="2667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</xdr:row>
      <xdr:rowOff>0</xdr:rowOff>
    </xdr:from>
    <xdr:ext cx="180975" cy="266700"/>
    <xdr:sp macro="" textlink="">
      <xdr:nvSpPr>
        <xdr:cNvPr id="63" name="CaixaDeTexto 62"/>
        <xdr:cNvSpPr txBox="1"/>
      </xdr:nvSpPr>
      <xdr:spPr>
        <a:xfrm>
          <a:off x="2667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3</xdr:row>
      <xdr:rowOff>0</xdr:rowOff>
    </xdr:from>
    <xdr:ext cx="180975" cy="266700"/>
    <xdr:sp macro="" textlink="">
      <xdr:nvSpPr>
        <xdr:cNvPr id="64" name="CaixaDeTexto 63"/>
        <xdr:cNvSpPr txBox="1"/>
      </xdr:nvSpPr>
      <xdr:spPr>
        <a:xfrm>
          <a:off x="266700" y="20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7</xdr:row>
      <xdr:rowOff>0</xdr:rowOff>
    </xdr:from>
    <xdr:ext cx="180975" cy="266700"/>
    <xdr:sp macro="" textlink="">
      <xdr:nvSpPr>
        <xdr:cNvPr id="65" name="CaixaDeTexto 64"/>
        <xdr:cNvSpPr txBox="1"/>
      </xdr:nvSpPr>
      <xdr:spPr>
        <a:xfrm>
          <a:off x="266700" y="115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7</xdr:row>
      <xdr:rowOff>0</xdr:rowOff>
    </xdr:from>
    <xdr:ext cx="180975" cy="266700"/>
    <xdr:sp macro="" textlink="">
      <xdr:nvSpPr>
        <xdr:cNvPr id="66" name="CaixaDeTexto 65"/>
        <xdr:cNvSpPr txBox="1"/>
      </xdr:nvSpPr>
      <xdr:spPr>
        <a:xfrm>
          <a:off x="266700" y="115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7</xdr:row>
      <xdr:rowOff>0</xdr:rowOff>
    </xdr:from>
    <xdr:ext cx="180975" cy="266700"/>
    <xdr:sp macro="" textlink="">
      <xdr:nvSpPr>
        <xdr:cNvPr id="67" name="CaixaDeTexto 66"/>
        <xdr:cNvSpPr txBox="1"/>
      </xdr:nvSpPr>
      <xdr:spPr>
        <a:xfrm>
          <a:off x="266700" y="115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7</xdr:row>
      <xdr:rowOff>0</xdr:rowOff>
    </xdr:from>
    <xdr:ext cx="180975" cy="266700"/>
    <xdr:sp macro="" textlink="">
      <xdr:nvSpPr>
        <xdr:cNvPr id="68" name="CaixaDeTexto 67"/>
        <xdr:cNvSpPr txBox="1"/>
      </xdr:nvSpPr>
      <xdr:spPr>
        <a:xfrm>
          <a:off x="266700" y="115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</xdr:row>
      <xdr:rowOff>0</xdr:rowOff>
    </xdr:from>
    <xdr:ext cx="180975" cy="266700"/>
    <xdr:sp macro="" textlink="">
      <xdr:nvSpPr>
        <xdr:cNvPr id="69" name="CaixaDeTexto 68"/>
        <xdr:cNvSpPr txBox="1"/>
      </xdr:nvSpPr>
      <xdr:spPr>
        <a:xfrm>
          <a:off x="266700" y="134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</xdr:row>
      <xdr:rowOff>0</xdr:rowOff>
    </xdr:from>
    <xdr:ext cx="180975" cy="266700"/>
    <xdr:sp macro="" textlink="">
      <xdr:nvSpPr>
        <xdr:cNvPr id="70" name="CaixaDeTexto 69"/>
        <xdr:cNvSpPr txBox="1"/>
      </xdr:nvSpPr>
      <xdr:spPr>
        <a:xfrm>
          <a:off x="266700" y="134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</xdr:row>
      <xdr:rowOff>0</xdr:rowOff>
    </xdr:from>
    <xdr:ext cx="180975" cy="266700"/>
    <xdr:sp macro="" textlink="">
      <xdr:nvSpPr>
        <xdr:cNvPr id="71" name="CaixaDeTexto 70"/>
        <xdr:cNvSpPr txBox="1"/>
      </xdr:nvSpPr>
      <xdr:spPr>
        <a:xfrm>
          <a:off x="266700" y="134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8</xdr:row>
      <xdr:rowOff>0</xdr:rowOff>
    </xdr:from>
    <xdr:ext cx="180975" cy="266700"/>
    <xdr:sp macro="" textlink="">
      <xdr:nvSpPr>
        <xdr:cNvPr id="72" name="CaixaDeTexto 71"/>
        <xdr:cNvSpPr txBox="1"/>
      </xdr:nvSpPr>
      <xdr:spPr>
        <a:xfrm>
          <a:off x="266700" y="1343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104</xdr:row>
      <xdr:rowOff>0</xdr:rowOff>
    </xdr:from>
    <xdr:ext cx="180975" cy="352425"/>
    <xdr:sp macro="" textlink="">
      <xdr:nvSpPr>
        <xdr:cNvPr id="73" name="CaixaDeTexto 72"/>
        <xdr:cNvSpPr txBox="1"/>
      </xdr:nvSpPr>
      <xdr:spPr>
        <a:xfrm>
          <a:off x="266700" y="32766000"/>
          <a:ext cx="180975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104</xdr:row>
      <xdr:rowOff>0</xdr:rowOff>
    </xdr:from>
    <xdr:ext cx="180975" cy="266700"/>
    <xdr:sp macro="" textlink="">
      <xdr:nvSpPr>
        <xdr:cNvPr id="74" name="CaixaDeTexto 73"/>
        <xdr:cNvSpPr txBox="1"/>
      </xdr:nvSpPr>
      <xdr:spPr>
        <a:xfrm>
          <a:off x="266700" y="3276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104</xdr:row>
      <xdr:rowOff>0</xdr:rowOff>
    </xdr:from>
    <xdr:ext cx="180975" cy="266700"/>
    <xdr:sp macro="" textlink="">
      <xdr:nvSpPr>
        <xdr:cNvPr id="75" name="CaixaDeTexto 74"/>
        <xdr:cNvSpPr txBox="1"/>
      </xdr:nvSpPr>
      <xdr:spPr>
        <a:xfrm>
          <a:off x="266700" y="3276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104</xdr:row>
      <xdr:rowOff>0</xdr:rowOff>
    </xdr:from>
    <xdr:ext cx="180975" cy="266700"/>
    <xdr:sp macro="" textlink="">
      <xdr:nvSpPr>
        <xdr:cNvPr id="76" name="CaixaDeTexto 75"/>
        <xdr:cNvSpPr txBox="1"/>
      </xdr:nvSpPr>
      <xdr:spPr>
        <a:xfrm>
          <a:off x="266700" y="32766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99</xdr:row>
      <xdr:rowOff>0</xdr:rowOff>
    </xdr:from>
    <xdr:ext cx="180975" cy="438150"/>
    <xdr:sp macro="" textlink="">
      <xdr:nvSpPr>
        <xdr:cNvPr id="77" name="CaixaDeTexto 76"/>
        <xdr:cNvSpPr txBox="1"/>
      </xdr:nvSpPr>
      <xdr:spPr>
        <a:xfrm>
          <a:off x="266700" y="31356300"/>
          <a:ext cx="1809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  <a:p>
          <a:endParaRPr lang="pt-BR" sz="1100"/>
        </a:p>
      </xdr:txBody>
    </xdr:sp>
    <xdr:clientData/>
  </xdr:oneCellAnchor>
  <xdr:oneCellAnchor>
    <xdr:from>
      <xdr:col>0</xdr:col>
      <xdr:colOff>266700</xdr:colOff>
      <xdr:row>99</xdr:row>
      <xdr:rowOff>0</xdr:rowOff>
    </xdr:from>
    <xdr:ext cx="180975" cy="266700"/>
    <xdr:sp macro="" textlink="">
      <xdr:nvSpPr>
        <xdr:cNvPr id="78" name="CaixaDeTexto 77"/>
        <xdr:cNvSpPr txBox="1"/>
      </xdr:nvSpPr>
      <xdr:spPr>
        <a:xfrm>
          <a:off x="266700" y="3135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99</xdr:row>
      <xdr:rowOff>0</xdr:rowOff>
    </xdr:from>
    <xdr:ext cx="180975" cy="266700"/>
    <xdr:sp macro="" textlink="">
      <xdr:nvSpPr>
        <xdr:cNvPr id="79" name="CaixaDeTexto 78"/>
        <xdr:cNvSpPr txBox="1"/>
      </xdr:nvSpPr>
      <xdr:spPr>
        <a:xfrm>
          <a:off x="266700" y="3135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99</xdr:row>
      <xdr:rowOff>0</xdr:rowOff>
    </xdr:from>
    <xdr:ext cx="180975" cy="266700"/>
    <xdr:sp macro="" textlink="">
      <xdr:nvSpPr>
        <xdr:cNvPr id="80" name="CaixaDeTexto 79"/>
        <xdr:cNvSpPr txBox="1"/>
      </xdr:nvSpPr>
      <xdr:spPr>
        <a:xfrm>
          <a:off x="266700" y="31356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81" name="CaixaDeTexto 80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82" name="CaixaDeTexto 81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83" name="CaixaDeTexto 82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84" name="CaixaDeTexto 83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111</xdr:row>
      <xdr:rowOff>0</xdr:rowOff>
    </xdr:from>
    <xdr:ext cx="180975" cy="266700"/>
    <xdr:sp macro="" textlink="">
      <xdr:nvSpPr>
        <xdr:cNvPr id="85" name="CaixaDeTexto 84"/>
        <xdr:cNvSpPr txBox="1"/>
      </xdr:nvSpPr>
      <xdr:spPr>
        <a:xfrm>
          <a:off x="266700" y="3489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111</xdr:row>
      <xdr:rowOff>0</xdr:rowOff>
    </xdr:from>
    <xdr:ext cx="180975" cy="266700"/>
    <xdr:sp macro="" textlink="">
      <xdr:nvSpPr>
        <xdr:cNvPr id="86" name="CaixaDeTexto 85"/>
        <xdr:cNvSpPr txBox="1"/>
      </xdr:nvSpPr>
      <xdr:spPr>
        <a:xfrm>
          <a:off x="266700" y="3489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111</xdr:row>
      <xdr:rowOff>0</xdr:rowOff>
    </xdr:from>
    <xdr:ext cx="180975" cy="266700"/>
    <xdr:sp macro="" textlink="">
      <xdr:nvSpPr>
        <xdr:cNvPr id="87" name="CaixaDeTexto 86"/>
        <xdr:cNvSpPr txBox="1"/>
      </xdr:nvSpPr>
      <xdr:spPr>
        <a:xfrm>
          <a:off x="266700" y="3489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111</xdr:row>
      <xdr:rowOff>0</xdr:rowOff>
    </xdr:from>
    <xdr:ext cx="180975" cy="266700"/>
    <xdr:sp macro="" textlink="">
      <xdr:nvSpPr>
        <xdr:cNvPr id="88" name="CaixaDeTexto 87"/>
        <xdr:cNvSpPr txBox="1"/>
      </xdr:nvSpPr>
      <xdr:spPr>
        <a:xfrm>
          <a:off x="266700" y="3489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89" name="CaixaDeTexto 88"/>
        <xdr:cNvSpPr txBox="1"/>
      </xdr:nvSpPr>
      <xdr:spPr>
        <a:xfrm>
          <a:off x="266700" y="3528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90" name="CaixaDeTexto 89"/>
        <xdr:cNvSpPr txBox="1"/>
      </xdr:nvSpPr>
      <xdr:spPr>
        <a:xfrm>
          <a:off x="266700" y="3528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91" name="CaixaDeTexto 90"/>
        <xdr:cNvSpPr txBox="1"/>
      </xdr:nvSpPr>
      <xdr:spPr>
        <a:xfrm>
          <a:off x="266700" y="3528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113</xdr:row>
      <xdr:rowOff>0</xdr:rowOff>
    </xdr:from>
    <xdr:ext cx="180975" cy="266700"/>
    <xdr:sp macro="" textlink="">
      <xdr:nvSpPr>
        <xdr:cNvPr id="92" name="CaixaDeTexto 91"/>
        <xdr:cNvSpPr txBox="1"/>
      </xdr:nvSpPr>
      <xdr:spPr>
        <a:xfrm>
          <a:off x="266700" y="35280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115</xdr:row>
      <xdr:rowOff>0</xdr:rowOff>
    </xdr:from>
    <xdr:ext cx="180975" cy="400050"/>
    <xdr:sp macro="" textlink="">
      <xdr:nvSpPr>
        <xdr:cNvPr id="93" name="CaixaDeTexto 92"/>
        <xdr:cNvSpPr txBox="1"/>
      </xdr:nvSpPr>
      <xdr:spPr>
        <a:xfrm>
          <a:off x="266700" y="36042600"/>
          <a:ext cx="180975" cy="4000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115</xdr:row>
      <xdr:rowOff>0</xdr:rowOff>
    </xdr:from>
    <xdr:ext cx="180975" cy="266700"/>
    <xdr:sp macro="" textlink="">
      <xdr:nvSpPr>
        <xdr:cNvPr id="94" name="CaixaDeTexto 93"/>
        <xdr:cNvSpPr txBox="1"/>
      </xdr:nvSpPr>
      <xdr:spPr>
        <a:xfrm>
          <a:off x="266700" y="3604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115</xdr:row>
      <xdr:rowOff>0</xdr:rowOff>
    </xdr:from>
    <xdr:ext cx="180975" cy="266700"/>
    <xdr:sp macro="" textlink="">
      <xdr:nvSpPr>
        <xdr:cNvPr id="95" name="CaixaDeTexto 94"/>
        <xdr:cNvSpPr txBox="1"/>
      </xdr:nvSpPr>
      <xdr:spPr>
        <a:xfrm>
          <a:off x="266700" y="3604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115</xdr:row>
      <xdr:rowOff>0</xdr:rowOff>
    </xdr:from>
    <xdr:ext cx="180975" cy="266700"/>
    <xdr:sp macro="" textlink="">
      <xdr:nvSpPr>
        <xdr:cNvPr id="96" name="CaixaDeTexto 95"/>
        <xdr:cNvSpPr txBox="1"/>
      </xdr:nvSpPr>
      <xdr:spPr>
        <a:xfrm>
          <a:off x="266700" y="36042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117</xdr:row>
      <xdr:rowOff>0</xdr:rowOff>
    </xdr:from>
    <xdr:ext cx="180975" cy="266700"/>
    <xdr:sp macro="" textlink="">
      <xdr:nvSpPr>
        <xdr:cNvPr id="97" name="CaixaDeTexto 96"/>
        <xdr:cNvSpPr txBox="1"/>
      </xdr:nvSpPr>
      <xdr:spPr>
        <a:xfrm>
          <a:off x="266700" y="3680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117</xdr:row>
      <xdr:rowOff>0</xdr:rowOff>
    </xdr:from>
    <xdr:ext cx="180975" cy="266700"/>
    <xdr:sp macro="" textlink="">
      <xdr:nvSpPr>
        <xdr:cNvPr id="98" name="CaixaDeTexto 97"/>
        <xdr:cNvSpPr txBox="1"/>
      </xdr:nvSpPr>
      <xdr:spPr>
        <a:xfrm>
          <a:off x="266700" y="3680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117</xdr:row>
      <xdr:rowOff>0</xdr:rowOff>
    </xdr:from>
    <xdr:ext cx="180975" cy="266700"/>
    <xdr:sp macro="" textlink="">
      <xdr:nvSpPr>
        <xdr:cNvPr id="99" name="CaixaDeTexto 98"/>
        <xdr:cNvSpPr txBox="1"/>
      </xdr:nvSpPr>
      <xdr:spPr>
        <a:xfrm>
          <a:off x="266700" y="3680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117</xdr:row>
      <xdr:rowOff>0</xdr:rowOff>
    </xdr:from>
    <xdr:ext cx="180975" cy="266700"/>
    <xdr:sp macro="" textlink="">
      <xdr:nvSpPr>
        <xdr:cNvPr id="100" name="CaixaDeTexto 99"/>
        <xdr:cNvSpPr txBox="1"/>
      </xdr:nvSpPr>
      <xdr:spPr>
        <a:xfrm>
          <a:off x="266700" y="36804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119</xdr:row>
      <xdr:rowOff>0</xdr:rowOff>
    </xdr:from>
    <xdr:ext cx="180975" cy="266700"/>
    <xdr:sp macro="" textlink="">
      <xdr:nvSpPr>
        <xdr:cNvPr id="101" name="CaixaDeTexto 100"/>
        <xdr:cNvSpPr txBox="1"/>
      </xdr:nvSpPr>
      <xdr:spPr>
        <a:xfrm>
          <a:off x="266700" y="3718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119</xdr:row>
      <xdr:rowOff>0</xdr:rowOff>
    </xdr:from>
    <xdr:ext cx="180975" cy="266700"/>
    <xdr:sp macro="" textlink="">
      <xdr:nvSpPr>
        <xdr:cNvPr id="102" name="CaixaDeTexto 101"/>
        <xdr:cNvSpPr txBox="1"/>
      </xdr:nvSpPr>
      <xdr:spPr>
        <a:xfrm>
          <a:off x="266700" y="3718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119</xdr:row>
      <xdr:rowOff>0</xdr:rowOff>
    </xdr:from>
    <xdr:ext cx="180975" cy="266700"/>
    <xdr:sp macro="" textlink="">
      <xdr:nvSpPr>
        <xdr:cNvPr id="103" name="CaixaDeTexto 102"/>
        <xdr:cNvSpPr txBox="1"/>
      </xdr:nvSpPr>
      <xdr:spPr>
        <a:xfrm>
          <a:off x="266700" y="3718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119</xdr:row>
      <xdr:rowOff>0</xdr:rowOff>
    </xdr:from>
    <xdr:ext cx="180975" cy="266700"/>
    <xdr:sp macro="" textlink="">
      <xdr:nvSpPr>
        <xdr:cNvPr id="104" name="CaixaDeTexto 103"/>
        <xdr:cNvSpPr txBox="1"/>
      </xdr:nvSpPr>
      <xdr:spPr>
        <a:xfrm>
          <a:off x="266700" y="3718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105</xdr:row>
      <xdr:rowOff>0</xdr:rowOff>
    </xdr:from>
    <xdr:ext cx="180975" cy="266700"/>
    <xdr:sp macro="" textlink="">
      <xdr:nvSpPr>
        <xdr:cNvPr id="105" name="CaixaDeTexto 104"/>
        <xdr:cNvSpPr txBox="1"/>
      </xdr:nvSpPr>
      <xdr:spPr>
        <a:xfrm>
          <a:off x="266700" y="3337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105</xdr:row>
      <xdr:rowOff>0</xdr:rowOff>
    </xdr:from>
    <xdr:ext cx="180975" cy="266700"/>
    <xdr:sp macro="" textlink="">
      <xdr:nvSpPr>
        <xdr:cNvPr id="106" name="CaixaDeTexto 105"/>
        <xdr:cNvSpPr txBox="1"/>
      </xdr:nvSpPr>
      <xdr:spPr>
        <a:xfrm>
          <a:off x="266700" y="3337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105</xdr:row>
      <xdr:rowOff>0</xdr:rowOff>
    </xdr:from>
    <xdr:ext cx="180975" cy="266700"/>
    <xdr:sp macro="" textlink="">
      <xdr:nvSpPr>
        <xdr:cNvPr id="107" name="CaixaDeTexto 106"/>
        <xdr:cNvSpPr txBox="1"/>
      </xdr:nvSpPr>
      <xdr:spPr>
        <a:xfrm>
          <a:off x="266700" y="3337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105</xdr:row>
      <xdr:rowOff>0</xdr:rowOff>
    </xdr:from>
    <xdr:ext cx="180975" cy="266700"/>
    <xdr:sp macro="" textlink="">
      <xdr:nvSpPr>
        <xdr:cNvPr id="108" name="CaixaDeTexto 107"/>
        <xdr:cNvSpPr txBox="1"/>
      </xdr:nvSpPr>
      <xdr:spPr>
        <a:xfrm>
          <a:off x="266700" y="33375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466725"/>
    <xdr:sp macro="" textlink="">
      <xdr:nvSpPr>
        <xdr:cNvPr id="109" name="CaixaDeTexto 108"/>
        <xdr:cNvSpPr txBox="1"/>
      </xdr:nvSpPr>
      <xdr:spPr>
        <a:xfrm>
          <a:off x="266700" y="31546800"/>
          <a:ext cx="180975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110" name="CaixaDeTexto 109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111" name="CaixaDeTexto 110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100</xdr:row>
      <xdr:rowOff>0</xdr:rowOff>
    </xdr:from>
    <xdr:ext cx="180975" cy="266700"/>
    <xdr:sp macro="" textlink="">
      <xdr:nvSpPr>
        <xdr:cNvPr id="112" name="CaixaDeTexto 111"/>
        <xdr:cNvSpPr txBox="1"/>
      </xdr:nvSpPr>
      <xdr:spPr>
        <a:xfrm>
          <a:off x="266700" y="3154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101</xdr:row>
      <xdr:rowOff>0</xdr:rowOff>
    </xdr:from>
    <xdr:ext cx="180975" cy="266700"/>
    <xdr:sp macro="" textlink="">
      <xdr:nvSpPr>
        <xdr:cNvPr id="113" name="CaixaDeTexto 112"/>
        <xdr:cNvSpPr txBox="1"/>
      </xdr:nvSpPr>
      <xdr:spPr>
        <a:xfrm>
          <a:off x="266700" y="3173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101</xdr:row>
      <xdr:rowOff>0</xdr:rowOff>
    </xdr:from>
    <xdr:ext cx="180975" cy="266700"/>
    <xdr:sp macro="" textlink="">
      <xdr:nvSpPr>
        <xdr:cNvPr id="114" name="CaixaDeTexto 113"/>
        <xdr:cNvSpPr txBox="1"/>
      </xdr:nvSpPr>
      <xdr:spPr>
        <a:xfrm>
          <a:off x="266700" y="3173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101</xdr:row>
      <xdr:rowOff>0</xdr:rowOff>
    </xdr:from>
    <xdr:ext cx="180975" cy="266700"/>
    <xdr:sp macro="" textlink="">
      <xdr:nvSpPr>
        <xdr:cNvPr id="115" name="CaixaDeTexto 114"/>
        <xdr:cNvSpPr txBox="1"/>
      </xdr:nvSpPr>
      <xdr:spPr>
        <a:xfrm>
          <a:off x="266700" y="3173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101</xdr:row>
      <xdr:rowOff>0</xdr:rowOff>
    </xdr:from>
    <xdr:ext cx="180975" cy="266700"/>
    <xdr:sp macro="" textlink="">
      <xdr:nvSpPr>
        <xdr:cNvPr id="116" name="CaixaDeTexto 115"/>
        <xdr:cNvSpPr txBox="1"/>
      </xdr:nvSpPr>
      <xdr:spPr>
        <a:xfrm>
          <a:off x="266700" y="31737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112</xdr:row>
      <xdr:rowOff>0</xdr:rowOff>
    </xdr:from>
    <xdr:ext cx="180975" cy="266700"/>
    <xdr:sp macro="" textlink="">
      <xdr:nvSpPr>
        <xdr:cNvPr id="117" name="CaixaDeTexto 116"/>
        <xdr:cNvSpPr txBox="1"/>
      </xdr:nvSpPr>
      <xdr:spPr>
        <a:xfrm>
          <a:off x="266700" y="3509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112</xdr:row>
      <xdr:rowOff>0</xdr:rowOff>
    </xdr:from>
    <xdr:ext cx="180975" cy="266700"/>
    <xdr:sp macro="" textlink="">
      <xdr:nvSpPr>
        <xdr:cNvPr id="118" name="CaixaDeTexto 117"/>
        <xdr:cNvSpPr txBox="1"/>
      </xdr:nvSpPr>
      <xdr:spPr>
        <a:xfrm>
          <a:off x="266700" y="3509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112</xdr:row>
      <xdr:rowOff>0</xdr:rowOff>
    </xdr:from>
    <xdr:ext cx="180975" cy="266700"/>
    <xdr:sp macro="" textlink="">
      <xdr:nvSpPr>
        <xdr:cNvPr id="119" name="CaixaDeTexto 118"/>
        <xdr:cNvSpPr txBox="1"/>
      </xdr:nvSpPr>
      <xdr:spPr>
        <a:xfrm>
          <a:off x="266700" y="3509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112</xdr:row>
      <xdr:rowOff>0</xdr:rowOff>
    </xdr:from>
    <xdr:ext cx="180975" cy="266700"/>
    <xdr:sp macro="" textlink="">
      <xdr:nvSpPr>
        <xdr:cNvPr id="120" name="CaixaDeTexto 119"/>
        <xdr:cNvSpPr txBox="1"/>
      </xdr:nvSpPr>
      <xdr:spPr>
        <a:xfrm>
          <a:off x="266700" y="35090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121" name="CaixaDeTexto 120"/>
        <xdr:cNvSpPr txBox="1"/>
      </xdr:nvSpPr>
      <xdr:spPr>
        <a:xfrm>
          <a:off x="266700" y="3585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122" name="CaixaDeTexto 121"/>
        <xdr:cNvSpPr txBox="1"/>
      </xdr:nvSpPr>
      <xdr:spPr>
        <a:xfrm>
          <a:off x="266700" y="3585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123" name="CaixaDeTexto 122"/>
        <xdr:cNvSpPr txBox="1"/>
      </xdr:nvSpPr>
      <xdr:spPr>
        <a:xfrm>
          <a:off x="266700" y="3585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114</xdr:row>
      <xdr:rowOff>0</xdr:rowOff>
    </xdr:from>
    <xdr:ext cx="180975" cy="266700"/>
    <xdr:sp macro="" textlink="">
      <xdr:nvSpPr>
        <xdr:cNvPr id="124" name="CaixaDeTexto 123"/>
        <xdr:cNvSpPr txBox="1"/>
      </xdr:nvSpPr>
      <xdr:spPr>
        <a:xfrm>
          <a:off x="266700" y="35852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116</xdr:row>
      <xdr:rowOff>0</xdr:rowOff>
    </xdr:from>
    <xdr:ext cx="180975" cy="266700"/>
    <xdr:sp macro="" textlink="">
      <xdr:nvSpPr>
        <xdr:cNvPr id="125" name="CaixaDeTexto 124"/>
        <xdr:cNvSpPr txBox="1"/>
      </xdr:nvSpPr>
      <xdr:spPr>
        <a:xfrm>
          <a:off x="266700" y="3661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116</xdr:row>
      <xdr:rowOff>0</xdr:rowOff>
    </xdr:from>
    <xdr:ext cx="180975" cy="266700"/>
    <xdr:sp macro="" textlink="">
      <xdr:nvSpPr>
        <xdr:cNvPr id="126" name="CaixaDeTexto 125"/>
        <xdr:cNvSpPr txBox="1"/>
      </xdr:nvSpPr>
      <xdr:spPr>
        <a:xfrm>
          <a:off x="266700" y="3661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116</xdr:row>
      <xdr:rowOff>0</xdr:rowOff>
    </xdr:from>
    <xdr:ext cx="180975" cy="266700"/>
    <xdr:sp macro="" textlink="">
      <xdr:nvSpPr>
        <xdr:cNvPr id="127" name="CaixaDeTexto 126"/>
        <xdr:cNvSpPr txBox="1"/>
      </xdr:nvSpPr>
      <xdr:spPr>
        <a:xfrm>
          <a:off x="266700" y="3661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116</xdr:row>
      <xdr:rowOff>0</xdr:rowOff>
    </xdr:from>
    <xdr:ext cx="180975" cy="266700"/>
    <xdr:sp macro="" textlink="">
      <xdr:nvSpPr>
        <xdr:cNvPr id="128" name="CaixaDeTexto 127"/>
        <xdr:cNvSpPr txBox="1"/>
      </xdr:nvSpPr>
      <xdr:spPr>
        <a:xfrm>
          <a:off x="266700" y="36614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129" name="CaixaDeTexto 128"/>
        <xdr:cNvSpPr txBox="1"/>
      </xdr:nvSpPr>
      <xdr:spPr>
        <a:xfrm>
          <a:off x="266700" y="3699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130" name="CaixaDeTexto 129"/>
        <xdr:cNvSpPr txBox="1"/>
      </xdr:nvSpPr>
      <xdr:spPr>
        <a:xfrm>
          <a:off x="266700" y="3699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131" name="CaixaDeTexto 130"/>
        <xdr:cNvSpPr txBox="1"/>
      </xdr:nvSpPr>
      <xdr:spPr>
        <a:xfrm>
          <a:off x="266700" y="3699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118</xdr:row>
      <xdr:rowOff>0</xdr:rowOff>
    </xdr:from>
    <xdr:ext cx="180975" cy="266700"/>
    <xdr:sp macro="" textlink="">
      <xdr:nvSpPr>
        <xdr:cNvPr id="132" name="CaixaDeTexto 131"/>
        <xdr:cNvSpPr txBox="1"/>
      </xdr:nvSpPr>
      <xdr:spPr>
        <a:xfrm>
          <a:off x="266700" y="36995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3" name="CaixaDeTexto 132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4" name="CaixaDeTexto 133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5" name="CaixaDeTexto 134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6" name="CaixaDeTexto 135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7" name="CaixaDeTexto 136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8" name="CaixaDeTexto 137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39" name="CaixaDeTexto 138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120</xdr:row>
      <xdr:rowOff>0</xdr:rowOff>
    </xdr:from>
    <xdr:ext cx="180975" cy="266700"/>
    <xdr:sp macro="" textlink="">
      <xdr:nvSpPr>
        <xdr:cNvPr id="140" name="CaixaDeTexto 139"/>
        <xdr:cNvSpPr txBox="1"/>
      </xdr:nvSpPr>
      <xdr:spPr>
        <a:xfrm>
          <a:off x="266700" y="373761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121</xdr:row>
      <xdr:rowOff>0</xdr:rowOff>
    </xdr:from>
    <xdr:ext cx="180975" cy="266700"/>
    <xdr:sp macro="" textlink="">
      <xdr:nvSpPr>
        <xdr:cNvPr id="141" name="CaixaDeTexto 140"/>
        <xdr:cNvSpPr txBox="1"/>
      </xdr:nvSpPr>
      <xdr:spPr>
        <a:xfrm>
          <a:off x="266700" y="3756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121</xdr:row>
      <xdr:rowOff>0</xdr:rowOff>
    </xdr:from>
    <xdr:ext cx="180975" cy="266700"/>
    <xdr:sp macro="" textlink="">
      <xdr:nvSpPr>
        <xdr:cNvPr id="142" name="CaixaDeTexto 141"/>
        <xdr:cNvSpPr txBox="1"/>
      </xdr:nvSpPr>
      <xdr:spPr>
        <a:xfrm>
          <a:off x="266700" y="3756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121</xdr:row>
      <xdr:rowOff>0</xdr:rowOff>
    </xdr:from>
    <xdr:ext cx="180975" cy="266700"/>
    <xdr:sp macro="" textlink="">
      <xdr:nvSpPr>
        <xdr:cNvPr id="143" name="CaixaDeTexto 142"/>
        <xdr:cNvSpPr txBox="1"/>
      </xdr:nvSpPr>
      <xdr:spPr>
        <a:xfrm>
          <a:off x="266700" y="3756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266700</xdr:colOff>
      <xdr:row>121</xdr:row>
      <xdr:rowOff>0</xdr:rowOff>
    </xdr:from>
    <xdr:ext cx="180975" cy="266700"/>
    <xdr:sp macro="" textlink="">
      <xdr:nvSpPr>
        <xdr:cNvPr id="144" name="CaixaDeTexto 143"/>
        <xdr:cNvSpPr txBox="1"/>
      </xdr:nvSpPr>
      <xdr:spPr>
        <a:xfrm>
          <a:off x="266700" y="3756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5-%20PROJETOS%20OBRAS%201\EDUCA&#199;&#195;O\EMEB%20PAULO\PROJETO%20REFORMA%202022\TTE_EMEB%20PAULO%20SOUZA%20ALVES_OR&#199;_R01_PREFEITUR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genharia%20e%20Arquitetura\Arquivos%20compartilhados\06-%20CONV&#202;NIOS\TABELAS%20DE%20PRE&#199;O\CPOS\CPOS%20181\COM%20DESONERA&#199;&#195;O\servicoscd_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DI"/>
      <sheetName val="PLANILHA"/>
      <sheetName val="MEMORIA"/>
      <sheetName val="CRONOGRAMA"/>
      <sheetName val="COMPOSICOES"/>
      <sheetName val="COTACOES"/>
      <sheetName val="MAPA BF"/>
    </sheetNames>
    <sheetDataSet>
      <sheetData sheetId="0">
        <row r="2">
          <cell r="B2" t="str">
            <v>PREFEITURA MUNICIPAL DE TIETE</v>
          </cell>
        </row>
        <row r="47">
          <cell r="B47" t="str">
            <v>PREFEITURA MUNICIPAL DE MOGI GUAÇU</v>
          </cell>
          <cell r="C47">
            <v>1</v>
          </cell>
          <cell r="D47">
            <v>0</v>
          </cell>
          <cell r="F47">
            <v>2</v>
          </cell>
        </row>
        <row r="48">
          <cell r="B48" t="str">
            <v>PREFEITURA MUNICIPAL DE TIETE</v>
          </cell>
          <cell r="C48">
            <v>2</v>
          </cell>
          <cell r="D48">
            <v>0</v>
          </cell>
        </row>
        <row r="49">
          <cell r="B49" t="str">
            <v>PREFEITURA MUNICIPAL DE SETE BARRAS</v>
          </cell>
          <cell r="C49">
            <v>3</v>
          </cell>
          <cell r="D49">
            <v>0</v>
          </cell>
        </row>
        <row r="50">
          <cell r="B50" t="str">
            <v>PREFEITURA MUNICIPAL DE BOITUVA</v>
          </cell>
          <cell r="C50">
            <v>4</v>
          </cell>
          <cell r="D50">
            <v>0</v>
          </cell>
        </row>
        <row r="51">
          <cell r="B51" t="str">
            <v>PREFEITURA MUNICIPAL DE PAULINIA</v>
          </cell>
          <cell r="C51">
            <v>5</v>
          </cell>
          <cell r="D51">
            <v>0</v>
          </cell>
        </row>
        <row r="52">
          <cell r="B52" t="str">
            <v>PREFEITURA MUNICIPAL DE SÃO CAETANO DO SUL</v>
          </cell>
          <cell r="C52">
            <v>6</v>
          </cell>
          <cell r="D52">
            <v>0</v>
          </cell>
        </row>
        <row r="53">
          <cell r="B53" t="str">
            <v>PREFEITURA MUNICIPAL DE MOGI DAS CRUZES</v>
          </cell>
          <cell r="C53">
            <v>7</v>
          </cell>
          <cell r="D53">
            <v>0</v>
          </cell>
        </row>
        <row r="54">
          <cell r="B54" t="str">
            <v>PREFEITURA MUNICIPAL DE VOTORANTIM</v>
          </cell>
          <cell r="C54">
            <v>8</v>
          </cell>
          <cell r="D54">
            <v>0</v>
          </cell>
        </row>
        <row r="55">
          <cell r="B55" t="str">
            <v>PREFEITURA MUNICIPAL DE CAMPO LIMPO PAULISTA</v>
          </cell>
          <cell r="C55">
            <v>9</v>
          </cell>
          <cell r="D55">
            <v>0</v>
          </cell>
        </row>
        <row r="56">
          <cell r="B56" t="str">
            <v>PREFEITURA MUNICIPAL DE RIO DAS PEDRAS</v>
          </cell>
          <cell r="C56">
            <v>10</v>
          </cell>
          <cell r="D56">
            <v>0</v>
          </cell>
        </row>
        <row r="57">
          <cell r="B57" t="str">
            <v>PREFEITURA MUNICIPAL DE ITU</v>
          </cell>
          <cell r="C57">
            <v>11</v>
          </cell>
          <cell r="D57">
            <v>0</v>
          </cell>
        </row>
        <row r="58">
          <cell r="B58">
            <v>0</v>
          </cell>
          <cell r="C58">
            <v>12</v>
          </cell>
          <cell r="D58">
            <v>0</v>
          </cell>
        </row>
        <row r="59">
          <cell r="B59">
            <v>0</v>
          </cell>
          <cell r="C59">
            <v>13</v>
          </cell>
          <cell r="D59">
            <v>0</v>
          </cell>
        </row>
        <row r="60">
          <cell r="B60">
            <v>0</v>
          </cell>
          <cell r="C60">
            <v>14</v>
          </cell>
          <cell r="D60">
            <v>0</v>
          </cell>
        </row>
        <row r="61">
          <cell r="B61">
            <v>0</v>
          </cell>
          <cell r="C61">
            <v>15</v>
          </cell>
          <cell r="D61">
            <v>0</v>
          </cell>
        </row>
        <row r="62">
          <cell r="B62">
            <v>0</v>
          </cell>
          <cell r="C62">
            <v>16</v>
          </cell>
          <cell r="D62">
            <v>0</v>
          </cell>
        </row>
        <row r="63">
          <cell r="B63">
            <v>0</v>
          </cell>
          <cell r="C63">
            <v>17</v>
          </cell>
          <cell r="D63">
            <v>0</v>
          </cell>
        </row>
        <row r="64">
          <cell r="B64">
            <v>0</v>
          </cell>
          <cell r="C64">
            <v>18</v>
          </cell>
          <cell r="D64">
            <v>0</v>
          </cell>
        </row>
        <row r="65">
          <cell r="B65">
            <v>0</v>
          </cell>
          <cell r="C65">
            <v>19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onerado-181"/>
    </sheetNames>
    <sheetDataSet>
      <sheetData sheetId="0">
        <row r="669">
          <cell r="B669" t="str">
            <v>Broca em concreto armado diâmetro de 20 cm - completa</v>
          </cell>
        </row>
        <row r="935">
          <cell r="A935" t="str">
            <v>17.01.040</v>
          </cell>
          <cell r="B935" t="str">
            <v>Lastro de concreto impermeabilizado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46"/>
  <sheetViews>
    <sheetView zoomScale="110" zoomScaleNormal="110" workbookViewId="0" topLeftCell="A31">
      <selection activeCell="G40" sqref="G40"/>
    </sheetView>
  </sheetViews>
  <sheetFormatPr defaultColWidth="9.140625" defaultRowHeight="15"/>
  <cols>
    <col min="1" max="1" width="7.421875" style="94" customWidth="1"/>
    <col min="2" max="2" width="41.57421875" style="15" customWidth="1"/>
    <col min="3" max="3" width="16.421875" style="15" customWidth="1"/>
    <col min="4" max="5" width="17.57421875" style="0" customWidth="1"/>
    <col min="6" max="6" width="17.8515625" style="0" customWidth="1"/>
    <col min="7" max="7" width="17.57421875" style="0" customWidth="1"/>
    <col min="8" max="8" width="17.7109375" style="0" customWidth="1"/>
    <col min="10" max="10" width="18.421875" style="0" customWidth="1"/>
  </cols>
  <sheetData>
    <row r="2" ht="15"/>
    <row r="3" ht="15"/>
    <row r="4" ht="15"/>
    <row r="5" spans="1:4" ht="54.75" customHeight="1">
      <c r="A5" s="95"/>
      <c r="B5" s="78"/>
      <c r="C5" s="81"/>
      <c r="D5" s="45"/>
    </row>
    <row r="6" spans="1:4" ht="15">
      <c r="A6" s="95"/>
      <c r="B6" s="78"/>
      <c r="C6" s="82"/>
      <c r="D6" s="46"/>
    </row>
    <row r="7" spans="1:4" ht="15">
      <c r="A7" s="95"/>
      <c r="B7" s="78"/>
      <c r="C7" s="84"/>
      <c r="D7" s="47"/>
    </row>
    <row r="8" spans="1:8" ht="42" customHeight="1">
      <c r="A8" s="171" t="s">
        <v>410</v>
      </c>
      <c r="B8" s="171"/>
      <c r="C8" s="171"/>
      <c r="D8" s="171"/>
      <c r="E8" s="171"/>
      <c r="F8" s="171"/>
      <c r="G8" s="171"/>
      <c r="H8" s="171"/>
    </row>
    <row r="9" spans="1:4" ht="15.75">
      <c r="A9" s="101" t="s">
        <v>153</v>
      </c>
      <c r="B9" s="102"/>
      <c r="C9" s="159"/>
      <c r="D9" s="22"/>
    </row>
    <row r="10" spans="1:4" ht="15">
      <c r="A10" s="104" t="s">
        <v>154</v>
      </c>
      <c r="B10" s="106"/>
      <c r="C10" s="159"/>
      <c r="D10" s="22"/>
    </row>
    <row r="11" spans="1:4" ht="15">
      <c r="A11" s="69"/>
      <c r="B11" s="79"/>
      <c r="C11" s="79"/>
      <c r="D11" s="23"/>
    </row>
    <row r="13" spans="1:8" ht="15">
      <c r="A13" s="73" t="s">
        <v>2</v>
      </c>
      <c r="B13" s="73" t="s">
        <v>4</v>
      </c>
      <c r="C13" s="73" t="s">
        <v>9</v>
      </c>
      <c r="D13" s="73" t="s">
        <v>147</v>
      </c>
      <c r="E13" s="73" t="s">
        <v>148</v>
      </c>
      <c r="F13" s="73" t="s">
        <v>149</v>
      </c>
      <c r="G13" s="73" t="s">
        <v>150</v>
      </c>
      <c r="H13" s="73" t="s">
        <v>151</v>
      </c>
    </row>
    <row r="14" spans="1:10" ht="33.75" customHeight="1">
      <c r="A14" s="50" t="s">
        <v>120</v>
      </c>
      <c r="B14" s="160" t="s">
        <v>155</v>
      </c>
      <c r="C14" s="52">
        <f>Planilha1!I17</f>
        <v>20978.890553999998</v>
      </c>
      <c r="D14" s="161">
        <f>C14-(E14+F14+G14+H14)</f>
        <v>10630.570553999998</v>
      </c>
      <c r="E14" s="161">
        <v>2587.08</v>
      </c>
      <c r="F14" s="161">
        <v>2587.08</v>
      </c>
      <c r="G14" s="161">
        <v>2587.08</v>
      </c>
      <c r="H14" s="161">
        <v>2587.08</v>
      </c>
      <c r="J14" s="154"/>
    </row>
    <row r="15" spans="1:8" ht="15">
      <c r="A15" s="155" t="s">
        <v>97</v>
      </c>
      <c r="B15" s="169" t="s">
        <v>165</v>
      </c>
      <c r="C15" s="170"/>
      <c r="D15" s="156"/>
      <c r="E15" s="157"/>
      <c r="F15" s="156"/>
      <c r="G15" s="156"/>
      <c r="H15" s="158"/>
    </row>
    <row r="16" spans="1:8" ht="39" customHeight="1">
      <c r="A16" s="50" t="s">
        <v>18</v>
      </c>
      <c r="B16" s="160" t="s">
        <v>166</v>
      </c>
      <c r="C16" s="52">
        <f>Planilha1!I22</f>
        <v>4727.21953</v>
      </c>
      <c r="D16" s="163">
        <f>C16</f>
        <v>4727.21953</v>
      </c>
      <c r="E16" s="163"/>
      <c r="F16" s="164"/>
      <c r="G16" s="164"/>
      <c r="H16" s="164"/>
    </row>
    <row r="17" spans="1:8" s="15" customFormat="1" ht="39" customHeight="1">
      <c r="A17" s="50" t="s">
        <v>19</v>
      </c>
      <c r="B17" s="160" t="s">
        <v>58</v>
      </c>
      <c r="C17" s="52">
        <f>Planilha1!I25</f>
        <v>105451.004629698</v>
      </c>
      <c r="D17" s="163">
        <f>C17</f>
        <v>105451.004629698</v>
      </c>
      <c r="E17" s="164"/>
      <c r="F17" s="164"/>
      <c r="G17" s="164"/>
      <c r="H17" s="164"/>
    </row>
    <row r="18" spans="1:8" s="15" customFormat="1" ht="39" customHeight="1">
      <c r="A18" s="50" t="s">
        <v>20</v>
      </c>
      <c r="B18" s="160" t="s">
        <v>70</v>
      </c>
      <c r="C18" s="162">
        <f>Planilha1!I32</f>
        <v>138526.85064679998</v>
      </c>
      <c r="D18" s="167">
        <f>C18/2</f>
        <v>69263.42532339999</v>
      </c>
      <c r="E18" s="167">
        <f>C18/2</f>
        <v>69263.42532339999</v>
      </c>
      <c r="F18" s="164"/>
      <c r="G18" s="164"/>
      <c r="H18" s="164"/>
    </row>
    <row r="19" spans="1:8" s="15" customFormat="1" ht="39" customHeight="1">
      <c r="A19" s="50" t="s">
        <v>21</v>
      </c>
      <c r="B19" s="160" t="s">
        <v>73</v>
      </c>
      <c r="C19" s="162">
        <f>Planilha1!I39</f>
        <v>40153.67884469</v>
      </c>
      <c r="D19" s="164"/>
      <c r="E19" s="164"/>
      <c r="F19" s="167">
        <f>C19</f>
        <v>40153.67884469</v>
      </c>
      <c r="G19" s="164"/>
      <c r="H19" s="164"/>
    </row>
    <row r="20" spans="1:8" s="15" customFormat="1" ht="39" customHeight="1">
      <c r="A20" s="50" t="s">
        <v>22</v>
      </c>
      <c r="B20" s="160" t="s">
        <v>44</v>
      </c>
      <c r="C20" s="162">
        <f>Planilha1!I42</f>
        <v>146856.10319517998</v>
      </c>
      <c r="D20" s="164"/>
      <c r="E20" s="167">
        <f>C20/3</f>
        <v>48952.03439839333</v>
      </c>
      <c r="F20" s="167">
        <f>C20/3</f>
        <v>48952.03439839333</v>
      </c>
      <c r="G20" s="167">
        <f>C20/3</f>
        <v>48952.03439839333</v>
      </c>
      <c r="H20" s="164"/>
    </row>
    <row r="21" spans="1:8" s="15" customFormat="1" ht="39" customHeight="1">
      <c r="A21" s="50" t="s">
        <v>23</v>
      </c>
      <c r="B21" s="160" t="s">
        <v>74</v>
      </c>
      <c r="C21" s="162">
        <f>Planilha1!I48</f>
        <v>66360.84737794</v>
      </c>
      <c r="D21" s="164"/>
      <c r="E21" s="167">
        <f>C21/2</f>
        <v>33180.42368897</v>
      </c>
      <c r="F21" s="167">
        <f>C21/2</f>
        <v>33180.42368897</v>
      </c>
      <c r="G21" s="164"/>
      <c r="H21" s="164"/>
    </row>
    <row r="22" spans="1:8" s="15" customFormat="1" ht="39" customHeight="1">
      <c r="A22" s="50" t="s">
        <v>24</v>
      </c>
      <c r="B22" s="160" t="s">
        <v>75</v>
      </c>
      <c r="C22" s="162">
        <f>Planilha1!I53</f>
        <v>64634.86683424381</v>
      </c>
      <c r="D22" s="164"/>
      <c r="E22" s="167">
        <f>C22/3</f>
        <v>21544.955611414603</v>
      </c>
      <c r="F22" s="167">
        <f>C22/3</f>
        <v>21544.955611414603</v>
      </c>
      <c r="G22" s="167">
        <f>C22/3</f>
        <v>21544.955611414603</v>
      </c>
      <c r="H22" s="164"/>
    </row>
    <row r="23" spans="1:8" ht="39" customHeight="1">
      <c r="A23" s="50" t="s">
        <v>105</v>
      </c>
      <c r="B23" s="160" t="s">
        <v>104</v>
      </c>
      <c r="C23" s="52">
        <f>Planilha1!I60</f>
        <v>60793.31313982927</v>
      </c>
      <c r="D23" s="164"/>
      <c r="E23" s="163">
        <f>C23/3</f>
        <v>20264.437713276424</v>
      </c>
      <c r="F23" s="163">
        <f>C23/3</f>
        <v>20264.437713276424</v>
      </c>
      <c r="G23" s="163">
        <f>C23/3</f>
        <v>20264.437713276424</v>
      </c>
      <c r="H23" s="164"/>
    </row>
    <row r="24" spans="1:8" ht="39" customHeight="1">
      <c r="A24" s="50" t="s">
        <v>268</v>
      </c>
      <c r="B24" s="160" t="s">
        <v>267</v>
      </c>
      <c r="C24" s="162">
        <f>Planilha1!I84</f>
        <v>20955.78560874</v>
      </c>
      <c r="D24" s="164"/>
      <c r="E24" s="164"/>
      <c r="F24" s="164"/>
      <c r="G24" s="167">
        <f>C24</f>
        <v>20955.78560874</v>
      </c>
      <c r="H24" s="164"/>
    </row>
    <row r="25" spans="1:8" s="15" customFormat="1" ht="39" customHeight="1">
      <c r="A25" s="50" t="s">
        <v>282</v>
      </c>
      <c r="B25" s="160" t="s">
        <v>50</v>
      </c>
      <c r="C25" s="162">
        <f>Planilha1!I88</f>
        <v>29346.396116999997</v>
      </c>
      <c r="D25" s="164"/>
      <c r="E25" s="167">
        <f>C25/3</f>
        <v>9782.132038999998</v>
      </c>
      <c r="F25" s="167">
        <f>C25/3</f>
        <v>9782.132038999998</v>
      </c>
      <c r="G25" s="167">
        <f>C25/3</f>
        <v>9782.132038999998</v>
      </c>
      <c r="H25" s="164"/>
    </row>
    <row r="26" spans="1:8" s="15" customFormat="1" ht="39" customHeight="1">
      <c r="A26" s="50" t="s">
        <v>303</v>
      </c>
      <c r="B26" s="160" t="s">
        <v>76</v>
      </c>
      <c r="C26" s="162">
        <f>Planilha1!I100</f>
        <v>10561.659712499999</v>
      </c>
      <c r="D26" s="164"/>
      <c r="E26" s="164"/>
      <c r="F26" s="164"/>
      <c r="G26" s="167">
        <f>C26</f>
        <v>10561.659712499999</v>
      </c>
      <c r="H26" s="164"/>
    </row>
    <row r="27" spans="1:8" s="15" customFormat="1" ht="39" customHeight="1">
      <c r="A27" s="50" t="s">
        <v>305</v>
      </c>
      <c r="B27" s="160" t="s">
        <v>54</v>
      </c>
      <c r="C27" s="162">
        <f>Planilha1!I102</f>
        <v>130871.89077906797</v>
      </c>
      <c r="D27" s="164"/>
      <c r="E27" s="164"/>
      <c r="F27" s="167">
        <f>C27/2</f>
        <v>65435.94538953398</v>
      </c>
      <c r="G27" s="167">
        <f>C27/2</f>
        <v>65435.94538953398</v>
      </c>
      <c r="H27" s="164"/>
    </row>
    <row r="28" spans="1:8" s="15" customFormat="1" ht="39" customHeight="1">
      <c r="A28" s="50" t="s">
        <v>322</v>
      </c>
      <c r="B28" s="160" t="s">
        <v>81</v>
      </c>
      <c r="C28" s="162">
        <f>Planilha1!I108</f>
        <v>40234.6257586</v>
      </c>
      <c r="D28" s="164"/>
      <c r="E28" s="164"/>
      <c r="F28" s="164"/>
      <c r="G28" s="167">
        <f>C28</f>
        <v>40234.6257586</v>
      </c>
      <c r="H28" s="164"/>
    </row>
    <row r="29" spans="1:8" ht="37.5" customHeight="1">
      <c r="A29" s="50" t="s">
        <v>375</v>
      </c>
      <c r="B29" s="160" t="s">
        <v>124</v>
      </c>
      <c r="C29" s="162">
        <f>Planilha1!I112</f>
        <v>1352.4019184</v>
      </c>
      <c r="D29" s="164"/>
      <c r="E29" s="164"/>
      <c r="F29" s="164"/>
      <c r="G29" s="167">
        <f>C29</f>
        <v>1352.4019184</v>
      </c>
      <c r="H29" s="164"/>
    </row>
    <row r="30" spans="1:8" ht="15">
      <c r="A30" s="155" t="s">
        <v>31</v>
      </c>
      <c r="B30" s="169" t="s">
        <v>326</v>
      </c>
      <c r="C30" s="170"/>
      <c r="D30" s="165"/>
      <c r="E30" s="165"/>
      <c r="F30" s="165"/>
      <c r="G30" s="165"/>
      <c r="H30" s="166"/>
    </row>
    <row r="31" spans="1:8" ht="33" customHeight="1">
      <c r="A31" s="50" t="s">
        <v>32</v>
      </c>
      <c r="B31" s="160" t="s">
        <v>12</v>
      </c>
      <c r="C31" s="52">
        <f>Planilha1!I115</f>
        <v>1727.3892842639998</v>
      </c>
      <c r="D31" s="164"/>
      <c r="E31" s="164"/>
      <c r="F31" s="163">
        <f>C31</f>
        <v>1727.3892842639998</v>
      </c>
      <c r="G31" s="164"/>
      <c r="H31" s="164"/>
    </row>
    <row r="32" spans="1:8" ht="33" customHeight="1">
      <c r="A32" s="50" t="s">
        <v>35</v>
      </c>
      <c r="B32" s="160" t="s">
        <v>58</v>
      </c>
      <c r="C32" s="52">
        <f>Planilha1!I119</f>
        <v>19256.231257088</v>
      </c>
      <c r="D32" s="164"/>
      <c r="E32" s="164"/>
      <c r="F32" s="163">
        <f>C32/2</f>
        <v>9628.115628544</v>
      </c>
      <c r="G32" s="163">
        <f>C32/2</f>
        <v>9628.115628544</v>
      </c>
      <c r="H32" s="164"/>
    </row>
    <row r="33" spans="1:8" ht="33" customHeight="1">
      <c r="A33" s="50" t="s">
        <v>107</v>
      </c>
      <c r="B33" s="160" t="s">
        <v>352</v>
      </c>
      <c r="C33" s="52">
        <f>Planilha1!I126</f>
        <v>212482.29786713998</v>
      </c>
      <c r="D33" s="164"/>
      <c r="E33" s="164"/>
      <c r="F33" s="164"/>
      <c r="G33" s="163">
        <f>C33/2</f>
        <v>106241.14893356999</v>
      </c>
      <c r="H33" s="163">
        <f>C33/2</f>
        <v>106241.14893356999</v>
      </c>
    </row>
    <row r="34" spans="1:8" ht="33" customHeight="1">
      <c r="A34" s="50" t="s">
        <v>357</v>
      </c>
      <c r="B34" s="160" t="s">
        <v>54</v>
      </c>
      <c r="C34" s="52">
        <f>Planilha1!I128</f>
        <v>120767.31649085996</v>
      </c>
      <c r="D34" s="164"/>
      <c r="E34" s="164"/>
      <c r="F34" s="164"/>
      <c r="G34" s="164"/>
      <c r="H34" s="163">
        <f>C34</f>
        <v>120767.31649085996</v>
      </c>
    </row>
    <row r="35" spans="1:8" ht="33" customHeight="1">
      <c r="A35" s="50" t="s">
        <v>364</v>
      </c>
      <c r="B35" s="160" t="s">
        <v>361</v>
      </c>
      <c r="C35" s="52">
        <f>Planilha1!I130</f>
        <v>298.0282956</v>
      </c>
      <c r="D35" s="164"/>
      <c r="E35" s="164"/>
      <c r="F35" s="164"/>
      <c r="G35" s="163">
        <f>C35</f>
        <v>298.0282956</v>
      </c>
      <c r="H35" s="164"/>
    </row>
    <row r="36" spans="1:8" ht="33" customHeight="1">
      <c r="A36" s="50" t="s">
        <v>366</v>
      </c>
      <c r="B36" s="160" t="s">
        <v>81</v>
      </c>
      <c r="C36" s="52">
        <f>Planilha1!I132</f>
        <v>46720.065758519995</v>
      </c>
      <c r="D36" s="164"/>
      <c r="E36" s="164"/>
      <c r="F36" s="164"/>
      <c r="G36" s="164"/>
      <c r="H36" s="163">
        <f>C36</f>
        <v>46720.065758519995</v>
      </c>
    </row>
    <row r="37" spans="1:8" ht="33" customHeight="1">
      <c r="A37" s="50" t="s">
        <v>392</v>
      </c>
      <c r="B37" s="160" t="s">
        <v>50</v>
      </c>
      <c r="C37" s="52">
        <f>Planilha1!I135</f>
        <v>16908.318422999997</v>
      </c>
      <c r="D37" s="164"/>
      <c r="E37" s="164"/>
      <c r="F37" s="164"/>
      <c r="G37" s="163">
        <f>C37/2</f>
        <v>8454.159211499998</v>
      </c>
      <c r="H37" s="163">
        <f>C37/2</f>
        <v>8454.159211499998</v>
      </c>
    </row>
    <row r="38" spans="1:8" ht="36" customHeight="1">
      <c r="A38" s="100"/>
      <c r="B38" s="61" t="s">
        <v>152</v>
      </c>
      <c r="C38" s="149">
        <f aca="true" t="shared" si="0" ref="C38:H38">SUM(C14:C37)</f>
        <v>1299965.1820231609</v>
      </c>
      <c r="D38" s="91">
        <f t="shared" si="0"/>
        <v>190072.22003709798</v>
      </c>
      <c r="E38" s="91">
        <f t="shared" si="0"/>
        <v>205574.4887744543</v>
      </c>
      <c r="F38" s="91">
        <f t="shared" si="0"/>
        <v>253256.19259808632</v>
      </c>
      <c r="G38" s="91">
        <f t="shared" si="0"/>
        <v>366292.51021907234</v>
      </c>
      <c r="H38" s="91">
        <f t="shared" si="0"/>
        <v>284769.77039444994</v>
      </c>
    </row>
    <row r="40" ht="15">
      <c r="C40" s="94"/>
    </row>
    <row r="41" spans="3:8" ht="15">
      <c r="C41" s="94"/>
      <c r="D41" s="168" t="s">
        <v>371</v>
      </c>
      <c r="E41" s="168"/>
      <c r="F41" s="168"/>
      <c r="G41" s="168"/>
      <c r="H41" s="168"/>
    </row>
    <row r="42" spans="4:8" ht="15">
      <c r="D42" s="94"/>
      <c r="E42" s="94"/>
      <c r="F42" s="121"/>
      <c r="G42" s="94"/>
      <c r="H42" s="94"/>
    </row>
    <row r="43" spans="3:8" ht="15">
      <c r="C43" s="94"/>
      <c r="D43" s="15"/>
      <c r="E43" s="94"/>
      <c r="F43" s="122"/>
      <c r="G43" s="15"/>
      <c r="H43" s="15"/>
    </row>
    <row r="44" spans="3:8" ht="15">
      <c r="C44" s="94"/>
      <c r="D44" s="168" t="s">
        <v>372</v>
      </c>
      <c r="E44" s="168"/>
      <c r="F44" s="168"/>
      <c r="G44" s="168"/>
      <c r="H44" s="168"/>
    </row>
    <row r="45" spans="3:8" ht="15">
      <c r="C45" s="94"/>
      <c r="D45" s="168" t="s">
        <v>373</v>
      </c>
      <c r="E45" s="168"/>
      <c r="F45" s="168"/>
      <c r="G45" s="168"/>
      <c r="H45" s="168"/>
    </row>
    <row r="46" spans="3:8" ht="15">
      <c r="C46" s="94"/>
      <c r="D46" s="168" t="s">
        <v>374</v>
      </c>
      <c r="E46" s="168"/>
      <c r="F46" s="168"/>
      <c r="G46" s="168"/>
      <c r="H46" s="168"/>
    </row>
  </sheetData>
  <mergeCells count="7">
    <mergeCell ref="D45:H45"/>
    <mergeCell ref="D46:H46"/>
    <mergeCell ref="B15:C15"/>
    <mergeCell ref="B30:C30"/>
    <mergeCell ref="A8:H8"/>
    <mergeCell ref="D41:H41"/>
    <mergeCell ref="D44:H44"/>
  </mergeCells>
  <conditionalFormatting sqref="C14 C24:C29 C16:C22 C31:C37">
    <cfRule type="expression" priority="186" dxfId="1">
      <formula>IF($F14="I",TRUE,FALSE)</formula>
    </cfRule>
    <cfRule type="expression" priority="187" dxfId="0">
      <formula>IF($F14="T",TRUE,FALSE)</formula>
    </cfRule>
  </conditionalFormatting>
  <conditionalFormatting sqref="A17">
    <cfRule type="expression" priority="180" dxfId="1">
      <formula>IF($F17="I",TRUE,FALSE)</formula>
    </cfRule>
    <cfRule type="expression" priority="181" dxfId="0">
      <formula>IF($F17="T",TRUE,FALSE)</formula>
    </cfRule>
  </conditionalFormatting>
  <conditionalFormatting sqref="A18">
    <cfRule type="expression" priority="178" dxfId="1">
      <formula>IF($F18="I",TRUE,FALSE)</formula>
    </cfRule>
    <cfRule type="expression" priority="179" dxfId="0">
      <formula>IF($F18="T",TRUE,FALSE)</formula>
    </cfRule>
  </conditionalFormatting>
  <conditionalFormatting sqref="A19">
    <cfRule type="expression" priority="173" dxfId="1">
      <formula>IF($F19="I",TRUE,FALSE)</formula>
    </cfRule>
    <cfRule type="expression" priority="174" dxfId="0">
      <formula>IF($F19="T",TRUE,FALSE)</formula>
    </cfRule>
  </conditionalFormatting>
  <conditionalFormatting sqref="A20">
    <cfRule type="expression" priority="169" dxfId="1">
      <formula>IF($F20="I",TRUE,FALSE)</formula>
    </cfRule>
    <cfRule type="expression" priority="170" dxfId="0">
      <formula>IF($F20="T",TRUE,FALSE)</formula>
    </cfRule>
  </conditionalFormatting>
  <conditionalFormatting sqref="A21">
    <cfRule type="expression" priority="165" dxfId="1">
      <formula>IF($F21="I",TRUE,FALSE)</formula>
    </cfRule>
    <cfRule type="expression" priority="166" dxfId="0">
      <formula>IF($F21="T",TRUE,FALSE)</formula>
    </cfRule>
  </conditionalFormatting>
  <conditionalFormatting sqref="A22">
    <cfRule type="expression" priority="159" dxfId="1">
      <formula>IF($F22="I",TRUE,FALSE)</formula>
    </cfRule>
    <cfRule type="expression" priority="160" dxfId="0">
      <formula>IF($F22="T",TRUE,FALSE)</formula>
    </cfRule>
  </conditionalFormatting>
  <conditionalFormatting sqref="A25">
    <cfRule type="expression" priority="155" dxfId="1">
      <formula>IF($F25="I",TRUE,FALSE)</formula>
    </cfRule>
    <cfRule type="expression" priority="156" dxfId="0">
      <formula>IF($F25="T",TRUE,FALSE)</formula>
    </cfRule>
  </conditionalFormatting>
  <conditionalFormatting sqref="A26">
    <cfRule type="expression" priority="153" dxfId="1">
      <formula>IF($F26="I",TRUE,FALSE)</formula>
    </cfRule>
    <cfRule type="expression" priority="154" dxfId="0">
      <formula>IF($F26="T",TRUE,FALSE)</formula>
    </cfRule>
  </conditionalFormatting>
  <conditionalFormatting sqref="A27">
    <cfRule type="expression" priority="151" dxfId="1">
      <formula>IF($F27="I",TRUE,FALSE)</formula>
    </cfRule>
    <cfRule type="expression" priority="152" dxfId="0">
      <formula>IF($F27="T",TRUE,FALSE)</formula>
    </cfRule>
  </conditionalFormatting>
  <conditionalFormatting sqref="A28">
    <cfRule type="expression" priority="149" dxfId="1">
      <formula>IF($F28="I",TRUE,FALSE)</formula>
    </cfRule>
    <cfRule type="expression" priority="150" dxfId="0">
      <formula>IF($F28="T",TRUE,FALSE)</formula>
    </cfRule>
  </conditionalFormatting>
  <conditionalFormatting sqref="A23">
    <cfRule type="expression" priority="111" dxfId="1">
      <formula>IF($F23="I",TRUE,FALSE)</formula>
    </cfRule>
    <cfRule type="expression" priority="112" dxfId="0">
      <formula>IF($F23="T",TRUE,FALSE)</formula>
    </cfRule>
  </conditionalFormatting>
  <conditionalFormatting sqref="C23">
    <cfRule type="expression" priority="113" dxfId="1">
      <formula>IF($F23="I",TRUE,FALSE)</formula>
    </cfRule>
    <cfRule type="expression" priority="114" dxfId="0">
      <formula>IF($F23="T",TRUE,FALSE)</formula>
    </cfRule>
  </conditionalFormatting>
  <conditionalFormatting sqref="A16">
    <cfRule type="expression" priority="99" dxfId="1">
      <formula>IF($F16="I",TRUE,FALSE)</formula>
    </cfRule>
    <cfRule type="expression" priority="100" dxfId="0">
      <formula>IF($F16="T",TRUE,FALSE)</formula>
    </cfRule>
  </conditionalFormatting>
  <conditionalFormatting sqref="A14">
    <cfRule type="expression" priority="103" dxfId="1">
      <formula>IF($F14="I",TRUE,FALSE)</formula>
    </cfRule>
    <cfRule type="expression" priority="104" dxfId="0">
      <formula>IF($F14="T",TRUE,FALSE)</formula>
    </cfRule>
  </conditionalFormatting>
  <conditionalFormatting sqref="A15">
    <cfRule type="expression" priority="101" dxfId="1">
      <formula>IF($F15="I",TRUE,FALSE)</formula>
    </cfRule>
    <cfRule type="expression" priority="102" dxfId="0">
      <formula>IF($F15="T",TRUE,FALSE)</formula>
    </cfRule>
  </conditionalFormatting>
  <conditionalFormatting sqref="A24">
    <cfRule type="expression" priority="84" dxfId="1">
      <formula>IF($F24="I",TRUE,FALSE)</formula>
    </cfRule>
    <cfRule type="expression" priority="85" dxfId="0">
      <formula>IF($F24="T",TRUE,FALSE)</formula>
    </cfRule>
  </conditionalFormatting>
  <conditionalFormatting sqref="A32">
    <cfRule type="expression" priority="58" dxfId="1">
      <formula>IF($F32="I",TRUE,FALSE)</formula>
    </cfRule>
    <cfRule type="expression" priority="59" dxfId="0">
      <formula>IF($F32="T",TRUE,FALSE)</formula>
    </cfRule>
  </conditionalFormatting>
  <conditionalFormatting sqref="A31">
    <cfRule type="expression" priority="51" dxfId="1">
      <formula>IF($F31="I",TRUE,FALSE)</formula>
    </cfRule>
    <cfRule type="expression" priority="52" dxfId="0">
      <formula>IF($F31="T",TRUE,FALSE)</formula>
    </cfRule>
  </conditionalFormatting>
  <conditionalFormatting sqref="A30">
    <cfRule type="expression" priority="53" dxfId="1">
      <formula>IF($F30="I",TRUE,FALSE)</formula>
    </cfRule>
    <cfRule type="expression" priority="54" dxfId="0">
      <formula>IF($F30="T",TRUE,FALSE)</formula>
    </cfRule>
  </conditionalFormatting>
  <conditionalFormatting sqref="A33">
    <cfRule type="expression" priority="43" dxfId="1">
      <formula>IF($F33="I",TRUE,FALSE)</formula>
    </cfRule>
    <cfRule type="expression" priority="44" dxfId="0">
      <formula>IF($F33="T",TRUE,FALSE)</formula>
    </cfRule>
  </conditionalFormatting>
  <conditionalFormatting sqref="A34">
    <cfRule type="expression" priority="41" dxfId="1">
      <formula>IF($F34="I",TRUE,FALSE)</formula>
    </cfRule>
    <cfRule type="expression" priority="42" dxfId="0">
      <formula>IF($F34="T",TRUE,FALSE)</formula>
    </cfRule>
  </conditionalFormatting>
  <conditionalFormatting sqref="A35">
    <cfRule type="expression" priority="39" dxfId="1">
      <formula>IF($F35="I",TRUE,FALSE)</formula>
    </cfRule>
    <cfRule type="expression" priority="40" dxfId="0">
      <formula>IF($F35="T",TRUE,FALSE)</formula>
    </cfRule>
  </conditionalFormatting>
  <conditionalFormatting sqref="A36">
    <cfRule type="expression" priority="31" dxfId="1">
      <formula>IF($F36="I",TRUE,FALSE)</formula>
    </cfRule>
    <cfRule type="expression" priority="32" dxfId="0">
      <formula>IF($F36="T",TRUE,FALSE)</formula>
    </cfRule>
  </conditionalFormatting>
  <conditionalFormatting sqref="A29">
    <cfRule type="expression" priority="23" dxfId="1">
      <formula>IF($F29="I",TRUE,FALSE)</formula>
    </cfRule>
    <cfRule type="expression" priority="24" dxfId="0">
      <formula>IF($F29="T",TRUE,FALSE)</formula>
    </cfRule>
  </conditionalFormatting>
  <conditionalFormatting sqref="A37">
    <cfRule type="expression" priority="21" dxfId="1">
      <formula>IF($F37="I",TRUE,FALSE)</formula>
    </cfRule>
    <cfRule type="expression" priority="22" dxfId="0">
      <formula>IF($F37="T",TRUE,FALSE)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50"/>
  <sheetViews>
    <sheetView tabSelected="1" zoomScale="110" zoomScaleNormal="110" workbookViewId="0" topLeftCell="A130">
      <selection activeCell="D129" sqref="D129"/>
    </sheetView>
  </sheetViews>
  <sheetFormatPr defaultColWidth="9.140625" defaultRowHeight="15"/>
  <cols>
    <col min="1" max="1" width="9.140625" style="92" customWidth="1"/>
    <col min="2" max="2" width="10.8515625" style="94" bestFit="1" customWidth="1"/>
    <col min="3" max="3" width="10.8515625" style="18" customWidth="1"/>
    <col min="4" max="4" width="54.8515625" style="15" customWidth="1"/>
    <col min="5" max="5" width="9.140625" style="15" customWidth="1"/>
    <col min="6" max="6" width="9.140625" style="18" customWidth="1"/>
    <col min="7" max="7" width="14.57421875" style="122" customWidth="1"/>
    <col min="8" max="8" width="14.8515625" style="15" customWidth="1"/>
    <col min="9" max="9" width="16.421875" style="15" customWidth="1"/>
    <col min="11" max="11" width="16.8515625" style="0" customWidth="1"/>
  </cols>
  <sheetData>
    <row r="1" ht="15"/>
    <row r="2" ht="15"/>
    <row r="3" ht="15"/>
    <row r="4" ht="15"/>
    <row r="5" spans="1:10" ht="54.75" customHeight="1">
      <c r="A5" s="95"/>
      <c r="B5" s="69"/>
      <c r="C5" s="69"/>
      <c r="D5" s="78"/>
      <c r="E5" s="79"/>
      <c r="F5" s="69"/>
      <c r="G5" s="172"/>
      <c r="H5" s="80"/>
      <c r="I5" s="81"/>
      <c r="J5" s="45"/>
    </row>
    <row r="6" spans="1:10" ht="15">
      <c r="A6" s="95"/>
      <c r="B6" s="69"/>
      <c r="C6" s="69"/>
      <c r="D6" s="78"/>
      <c r="E6" s="79"/>
      <c r="F6" s="69"/>
      <c r="G6" s="172"/>
      <c r="H6" s="80"/>
      <c r="I6" s="82"/>
      <c r="J6" s="46"/>
    </row>
    <row r="7" spans="1:10" ht="15">
      <c r="A7" s="95"/>
      <c r="B7" s="69"/>
      <c r="C7" s="69"/>
      <c r="D7" s="78"/>
      <c r="E7" s="79"/>
      <c r="F7" s="69"/>
      <c r="G7" s="172"/>
      <c r="H7" s="83"/>
      <c r="I7" s="84"/>
      <c r="J7" s="47"/>
    </row>
    <row r="8" spans="1:10" ht="22.5" customHeight="1">
      <c r="A8" s="174" t="s">
        <v>112</v>
      </c>
      <c r="B8" s="174"/>
      <c r="C8" s="174"/>
      <c r="D8" s="174"/>
      <c r="E8" s="174"/>
      <c r="F8" s="174"/>
      <c r="G8" s="174"/>
      <c r="H8" s="174"/>
      <c r="I8" s="174"/>
      <c r="J8" s="1"/>
    </row>
    <row r="9" spans="1:10" ht="15.75">
      <c r="A9" s="101" t="s">
        <v>153</v>
      </c>
      <c r="B9" s="70"/>
      <c r="C9" s="101"/>
      <c r="D9" s="102"/>
      <c r="E9" s="101"/>
      <c r="F9" s="101"/>
      <c r="G9" s="173" t="s">
        <v>57</v>
      </c>
      <c r="H9" s="85" t="s">
        <v>409</v>
      </c>
      <c r="I9" s="103"/>
      <c r="J9" s="22"/>
    </row>
    <row r="10" spans="1:10" ht="15">
      <c r="A10" s="104" t="s">
        <v>154</v>
      </c>
      <c r="B10" s="71"/>
      <c r="C10" s="105"/>
      <c r="D10" s="106"/>
      <c r="E10" s="106"/>
      <c r="F10" s="107"/>
      <c r="G10" s="173"/>
      <c r="H10" s="86"/>
      <c r="I10" s="103"/>
      <c r="J10" s="22"/>
    </row>
    <row r="11" spans="1:10" ht="15">
      <c r="A11" s="102"/>
      <c r="B11" s="71"/>
      <c r="C11" s="105"/>
      <c r="D11" s="106"/>
      <c r="E11" s="106"/>
      <c r="F11" s="107"/>
      <c r="G11" s="173"/>
      <c r="H11" s="86" t="s">
        <v>55</v>
      </c>
      <c r="I11" s="103"/>
      <c r="J11" s="22"/>
    </row>
    <row r="12" spans="1:10" ht="15">
      <c r="A12" s="105"/>
      <c r="B12" s="72"/>
      <c r="C12" s="106"/>
      <c r="D12" s="106"/>
      <c r="E12" s="106"/>
      <c r="F12" s="107"/>
      <c r="G12" s="173"/>
      <c r="H12" s="87" t="s">
        <v>56</v>
      </c>
      <c r="I12" s="108"/>
      <c r="J12" s="22"/>
    </row>
    <row r="13" spans="1:10" ht="15">
      <c r="A13" s="69"/>
      <c r="B13" s="69"/>
      <c r="C13" s="69"/>
      <c r="D13" s="79"/>
      <c r="E13" s="79"/>
      <c r="F13" s="88"/>
      <c r="G13" s="116" t="s">
        <v>1</v>
      </c>
      <c r="H13" s="89">
        <v>0.2247</v>
      </c>
      <c r="I13" s="79"/>
      <c r="J13" s="23"/>
    </row>
    <row r="14" spans="1:10" ht="15">
      <c r="A14" s="69"/>
      <c r="B14" s="69"/>
      <c r="C14" s="69"/>
      <c r="D14" s="79"/>
      <c r="E14" s="79"/>
      <c r="F14" s="88"/>
      <c r="G14" s="116" t="s">
        <v>0</v>
      </c>
      <c r="H14" s="90">
        <v>45078</v>
      </c>
      <c r="I14" s="79"/>
      <c r="J14" s="23"/>
    </row>
    <row r="16" spans="1:9" ht="15">
      <c r="A16" s="73" t="s">
        <v>2</v>
      </c>
      <c r="B16" s="73" t="s">
        <v>3</v>
      </c>
      <c r="C16" s="73" t="s">
        <v>106</v>
      </c>
      <c r="D16" s="73" t="s">
        <v>4</v>
      </c>
      <c r="E16" s="73" t="s">
        <v>5</v>
      </c>
      <c r="F16" s="73" t="s">
        <v>6</v>
      </c>
      <c r="G16" s="117" t="s">
        <v>7</v>
      </c>
      <c r="H16" s="73" t="s">
        <v>8</v>
      </c>
      <c r="I16" s="73" t="s">
        <v>9</v>
      </c>
    </row>
    <row r="17" spans="1:9" ht="15">
      <c r="A17" s="96" t="s">
        <v>120</v>
      </c>
      <c r="B17" s="148"/>
      <c r="C17" s="60"/>
      <c r="D17" s="61" t="s">
        <v>155</v>
      </c>
      <c r="E17" s="62"/>
      <c r="F17" s="63"/>
      <c r="G17" s="118"/>
      <c r="H17" s="64"/>
      <c r="I17" s="65">
        <f>SUM(I18:I20)</f>
        <v>20978.890553999998</v>
      </c>
    </row>
    <row r="18" spans="1:9" ht="30">
      <c r="A18" s="109" t="s">
        <v>121</v>
      </c>
      <c r="B18" s="75" t="s">
        <v>156</v>
      </c>
      <c r="C18" s="109" t="s">
        <v>10</v>
      </c>
      <c r="D18" s="6" t="s">
        <v>157</v>
      </c>
      <c r="E18" s="110" t="s">
        <v>158</v>
      </c>
      <c r="F18" s="111">
        <f>MEMÓRIA!D5</f>
        <v>6</v>
      </c>
      <c r="G18" s="112">
        <v>943.25</v>
      </c>
      <c r="H18" s="113">
        <f>G18*(1+$H$13)</f>
        <v>1155.198275</v>
      </c>
      <c r="I18" s="113">
        <f>H18*F18</f>
        <v>6931.18965</v>
      </c>
    </row>
    <row r="19" spans="1:9" ht="15">
      <c r="A19" s="17" t="s">
        <v>122</v>
      </c>
      <c r="B19" s="25" t="s">
        <v>160</v>
      </c>
      <c r="C19" s="10" t="s">
        <v>10</v>
      </c>
      <c r="D19" s="24" t="s">
        <v>159</v>
      </c>
      <c r="E19" s="110" t="s">
        <v>158</v>
      </c>
      <c r="F19" s="29">
        <f>MEMÓRIA!D6</f>
        <v>6</v>
      </c>
      <c r="G19" s="12">
        <v>817.1</v>
      </c>
      <c r="H19" s="113">
        <f>G19*(1+$H$13)</f>
        <v>1000.70237</v>
      </c>
      <c r="I19" s="113">
        <f>H19*F19</f>
        <v>6004.21422</v>
      </c>
    </row>
    <row r="20" spans="1:11" ht="15">
      <c r="A20" s="97" t="s">
        <v>123</v>
      </c>
      <c r="B20" s="25" t="s">
        <v>347</v>
      </c>
      <c r="C20" s="10" t="s">
        <v>10</v>
      </c>
      <c r="D20" s="24" t="s">
        <v>346</v>
      </c>
      <c r="E20" s="110" t="s">
        <v>13</v>
      </c>
      <c r="F20" s="29">
        <v>2</v>
      </c>
      <c r="G20" s="12">
        <v>3283.86</v>
      </c>
      <c r="H20" s="113">
        <f>G20*(1+$H$13)</f>
        <v>4021.7433419999998</v>
      </c>
      <c r="I20" s="113">
        <f>H20*F20</f>
        <v>8043.4866839999995</v>
      </c>
      <c r="K20" s="154"/>
    </row>
    <row r="21" spans="1:11" ht="15">
      <c r="A21" s="96" t="s">
        <v>97</v>
      </c>
      <c r="B21" s="148"/>
      <c r="C21" s="60"/>
      <c r="D21" s="61" t="s">
        <v>165</v>
      </c>
      <c r="E21" s="62"/>
      <c r="F21" s="63"/>
      <c r="G21" s="118"/>
      <c r="H21" s="64"/>
      <c r="I21" s="65">
        <f>I22+I25+I32+I39+I42+I48+I53+I60+I88+I100+I102+I108+I84+I112</f>
        <v>860826.6440926889</v>
      </c>
      <c r="K21" s="154"/>
    </row>
    <row r="22" spans="1:11" ht="15">
      <c r="A22" s="96" t="s">
        <v>18</v>
      </c>
      <c r="B22" s="148"/>
      <c r="C22" s="60"/>
      <c r="D22" s="61" t="s">
        <v>166</v>
      </c>
      <c r="E22" s="62"/>
      <c r="F22" s="63"/>
      <c r="G22" s="118"/>
      <c r="H22" s="64"/>
      <c r="I22" s="65">
        <f>SUM(I23:I24)</f>
        <v>4727.21953</v>
      </c>
      <c r="K22" s="154"/>
    </row>
    <row r="23" spans="1:9" ht="36">
      <c r="A23" s="17" t="s">
        <v>167</v>
      </c>
      <c r="B23" s="25" t="s">
        <v>162</v>
      </c>
      <c r="C23" s="10" t="s">
        <v>10</v>
      </c>
      <c r="D23" s="24" t="s">
        <v>161</v>
      </c>
      <c r="E23" s="25" t="s">
        <v>28</v>
      </c>
      <c r="F23" s="29">
        <f>MEMÓRIA!D10</f>
        <v>110</v>
      </c>
      <c r="G23" s="12">
        <v>21.6</v>
      </c>
      <c r="H23" s="113">
        <f aca="true" t="shared" si="0" ref="H23:H24">G23*(1+$H$13)</f>
        <v>26.45352</v>
      </c>
      <c r="I23" s="113">
        <f aca="true" t="shared" si="1" ref="I23:I24">H23*F23</f>
        <v>2909.8872</v>
      </c>
    </row>
    <row r="24" spans="1:11" ht="24">
      <c r="A24" s="17" t="s">
        <v>168</v>
      </c>
      <c r="B24" s="25" t="s">
        <v>164</v>
      </c>
      <c r="C24" s="10" t="s">
        <v>10</v>
      </c>
      <c r="D24" s="24" t="s">
        <v>163</v>
      </c>
      <c r="E24" s="25" t="s">
        <v>28</v>
      </c>
      <c r="F24" s="29">
        <f>MEMÓRIA!D11</f>
        <v>110</v>
      </c>
      <c r="G24" s="12">
        <v>13.49</v>
      </c>
      <c r="H24" s="113">
        <f t="shared" si="0"/>
        <v>16.521203</v>
      </c>
      <c r="I24" s="113">
        <f t="shared" si="1"/>
        <v>1817.33233</v>
      </c>
      <c r="K24" s="154"/>
    </row>
    <row r="25" spans="1:9" s="15" customFormat="1" ht="27" customHeight="1">
      <c r="A25" s="96" t="s">
        <v>19</v>
      </c>
      <c r="B25" s="148"/>
      <c r="C25" s="60"/>
      <c r="D25" s="61" t="s">
        <v>58</v>
      </c>
      <c r="E25" s="62"/>
      <c r="F25" s="63"/>
      <c r="G25" s="118"/>
      <c r="H25" s="64"/>
      <c r="I25" s="65">
        <f>SUM(I26:I31)</f>
        <v>105451.004629698</v>
      </c>
    </row>
    <row r="26" spans="1:9" s="15" customFormat="1" ht="30">
      <c r="A26" s="17" t="s">
        <v>169</v>
      </c>
      <c r="B26" s="17" t="s">
        <v>64</v>
      </c>
      <c r="C26" s="10" t="s">
        <v>10</v>
      </c>
      <c r="D26" s="9" t="s">
        <v>59</v>
      </c>
      <c r="E26" s="25" t="s">
        <v>28</v>
      </c>
      <c r="F26" s="29">
        <f>MEMÓRIA!D13</f>
        <v>30.993000000000002</v>
      </c>
      <c r="G26" s="12">
        <v>61.08</v>
      </c>
      <c r="H26" s="113">
        <f aca="true" t="shared" si="2" ref="H26:H33">G26*(1+$H$13)</f>
        <v>74.80467599999999</v>
      </c>
      <c r="I26" s="113">
        <f aca="true" t="shared" si="3" ref="I26:I31">H26*F26</f>
        <v>2318.421323268</v>
      </c>
    </row>
    <row r="27" spans="1:9" ht="15">
      <c r="A27" s="17" t="s">
        <v>380</v>
      </c>
      <c r="B27" s="25" t="s">
        <v>187</v>
      </c>
      <c r="C27" s="10" t="s">
        <v>10</v>
      </c>
      <c r="D27" s="24" t="s">
        <v>186</v>
      </c>
      <c r="E27" s="25" t="s">
        <v>28</v>
      </c>
      <c r="F27" s="29">
        <f>MEMÓRIA!D14</f>
        <v>30.993000000000002</v>
      </c>
      <c r="G27" s="12">
        <v>486.36</v>
      </c>
      <c r="H27" s="113">
        <f t="shared" si="2"/>
        <v>595.645092</v>
      </c>
      <c r="I27" s="113">
        <f t="shared" si="3"/>
        <v>18460.828336356</v>
      </c>
    </row>
    <row r="28" spans="1:9" s="15" customFormat="1" ht="30">
      <c r="A28" s="17" t="s">
        <v>170</v>
      </c>
      <c r="B28" s="17" t="s">
        <v>65</v>
      </c>
      <c r="C28" s="10" t="s">
        <v>10</v>
      </c>
      <c r="D28" s="9" t="s">
        <v>61</v>
      </c>
      <c r="E28" s="25" t="s">
        <v>28</v>
      </c>
      <c r="F28" s="29">
        <f>MEMÓRIA!D15</f>
        <v>30.993000000000002</v>
      </c>
      <c r="G28" s="12">
        <v>171.74</v>
      </c>
      <c r="H28" s="113">
        <f t="shared" si="2"/>
        <v>210.32997799999998</v>
      </c>
      <c r="I28" s="113">
        <f t="shared" si="3"/>
        <v>6518.757008154</v>
      </c>
    </row>
    <row r="29" spans="1:9" ht="15">
      <c r="A29" s="17" t="s">
        <v>171</v>
      </c>
      <c r="B29" s="25" t="s">
        <v>66</v>
      </c>
      <c r="C29" s="10" t="s">
        <v>10</v>
      </c>
      <c r="D29" s="24" t="s">
        <v>62</v>
      </c>
      <c r="E29" s="25" t="s">
        <v>25</v>
      </c>
      <c r="F29" s="29">
        <f>MEMÓRIA!D16</f>
        <v>210.09000000000003</v>
      </c>
      <c r="G29" s="12">
        <v>101.6</v>
      </c>
      <c r="H29" s="113">
        <f t="shared" si="2"/>
        <v>124.42951999999998</v>
      </c>
      <c r="I29" s="113">
        <f t="shared" si="3"/>
        <v>26141.397856800002</v>
      </c>
    </row>
    <row r="30" spans="1:9" ht="15">
      <c r="A30" s="17" t="s">
        <v>172</v>
      </c>
      <c r="B30" s="25" t="s">
        <v>67</v>
      </c>
      <c r="C30" s="10" t="s">
        <v>10</v>
      </c>
      <c r="D30" s="24" t="s">
        <v>63</v>
      </c>
      <c r="E30" s="25" t="s">
        <v>17</v>
      </c>
      <c r="F30" s="29">
        <f>MEMÓRIA!D17</f>
        <v>2479.44</v>
      </c>
      <c r="G30" s="12">
        <v>11.34</v>
      </c>
      <c r="H30" s="113">
        <f t="shared" si="2"/>
        <v>13.888098</v>
      </c>
      <c r="I30" s="113">
        <f t="shared" si="3"/>
        <v>34434.70570512</v>
      </c>
    </row>
    <row r="31" spans="1:9" ht="15">
      <c r="A31" s="17" t="s">
        <v>173</v>
      </c>
      <c r="B31" s="25" t="s">
        <v>185</v>
      </c>
      <c r="C31" s="10" t="s">
        <v>10</v>
      </c>
      <c r="D31" s="24" t="s">
        <v>184</v>
      </c>
      <c r="E31" s="25" t="s">
        <v>11</v>
      </c>
      <c r="F31" s="29">
        <f>MEMÓRIA!D18</f>
        <v>195</v>
      </c>
      <c r="G31" s="12">
        <v>73.6</v>
      </c>
      <c r="H31" s="113">
        <f t="shared" si="2"/>
        <v>90.13791999999998</v>
      </c>
      <c r="I31" s="113">
        <f t="shared" si="3"/>
        <v>17576.894399999997</v>
      </c>
    </row>
    <row r="32" spans="1:9" s="15" customFormat="1" ht="26.25" customHeight="1">
      <c r="A32" s="96" t="s">
        <v>20</v>
      </c>
      <c r="B32" s="148"/>
      <c r="C32" s="60"/>
      <c r="D32" s="61" t="s">
        <v>70</v>
      </c>
      <c r="E32" s="62"/>
      <c r="F32" s="63"/>
      <c r="G32" s="118"/>
      <c r="H32" s="64"/>
      <c r="I32" s="66">
        <f>SUM(I33:I38)</f>
        <v>138526.85064679998</v>
      </c>
    </row>
    <row r="33" spans="1:9" ht="15">
      <c r="A33" s="41" t="s">
        <v>174</v>
      </c>
      <c r="B33" s="25" t="s">
        <v>187</v>
      </c>
      <c r="C33" s="10" t="s">
        <v>10</v>
      </c>
      <c r="D33" s="24" t="s">
        <v>186</v>
      </c>
      <c r="E33" s="25" t="s">
        <v>28</v>
      </c>
      <c r="F33" s="29">
        <f>MEMÓRIA!D20</f>
        <v>17.99</v>
      </c>
      <c r="G33" s="12">
        <v>486.36</v>
      </c>
      <c r="H33" s="113">
        <f t="shared" si="2"/>
        <v>595.645092</v>
      </c>
      <c r="I33" s="113">
        <f aca="true" t="shared" si="4" ref="I33">H33*F33</f>
        <v>10715.655205079998</v>
      </c>
    </row>
    <row r="34" spans="1:9" ht="15">
      <c r="A34" s="41" t="s">
        <v>175</v>
      </c>
      <c r="B34" s="17" t="s">
        <v>65</v>
      </c>
      <c r="C34" s="10" t="s">
        <v>10</v>
      </c>
      <c r="D34" s="8" t="s">
        <v>61</v>
      </c>
      <c r="E34" s="25" t="s">
        <v>28</v>
      </c>
      <c r="F34" s="29">
        <f>MEMÓRIA!D21</f>
        <v>17.99</v>
      </c>
      <c r="G34" s="12">
        <v>171.74</v>
      </c>
      <c r="H34" s="113">
        <f aca="true" t="shared" si="5" ref="H34:H38">G34*(1+$H$13)</f>
        <v>210.32997799999998</v>
      </c>
      <c r="I34" s="113">
        <f aca="true" t="shared" si="6" ref="I34:I37">H34*F34</f>
        <v>3783.8363042199994</v>
      </c>
    </row>
    <row r="35" spans="1:9" ht="15">
      <c r="A35" s="41" t="s">
        <v>176</v>
      </c>
      <c r="B35" s="25" t="s">
        <v>67</v>
      </c>
      <c r="C35" s="10" t="s">
        <v>10</v>
      </c>
      <c r="D35" s="28" t="s">
        <v>63</v>
      </c>
      <c r="E35" s="25" t="s">
        <v>17</v>
      </c>
      <c r="F35" s="29">
        <f>MEMÓRIA!D22</f>
        <v>1439.1999999999998</v>
      </c>
      <c r="G35" s="12">
        <v>11.34</v>
      </c>
      <c r="H35" s="113">
        <f t="shared" si="5"/>
        <v>13.888098</v>
      </c>
      <c r="I35" s="113">
        <f t="shared" si="6"/>
        <v>19987.750641599996</v>
      </c>
    </row>
    <row r="36" spans="1:9" ht="15">
      <c r="A36" s="41" t="s">
        <v>177</v>
      </c>
      <c r="B36" s="25" t="s">
        <v>71</v>
      </c>
      <c r="C36" s="10" t="s">
        <v>10</v>
      </c>
      <c r="D36" s="28" t="s">
        <v>68</v>
      </c>
      <c r="E36" s="25" t="s">
        <v>25</v>
      </c>
      <c r="F36" s="17">
        <f>MEMÓRIA!D23</f>
        <v>245</v>
      </c>
      <c r="G36" s="12">
        <v>191.32</v>
      </c>
      <c r="H36" s="113">
        <f t="shared" si="5"/>
        <v>234.30960399999998</v>
      </c>
      <c r="I36" s="113">
        <f t="shared" si="6"/>
        <v>57405.852979999996</v>
      </c>
    </row>
    <row r="37" spans="1:9" ht="15">
      <c r="A37" s="41" t="s">
        <v>178</v>
      </c>
      <c r="B37" s="17" t="s">
        <v>72</v>
      </c>
      <c r="C37" s="10" t="s">
        <v>10</v>
      </c>
      <c r="D37" s="8" t="s">
        <v>69</v>
      </c>
      <c r="E37" s="25" t="s">
        <v>28</v>
      </c>
      <c r="F37" s="17">
        <f>MEMÓRIA!D24</f>
        <v>11.025</v>
      </c>
      <c r="G37" s="12">
        <v>1828.08</v>
      </c>
      <c r="H37" s="113">
        <f t="shared" si="5"/>
        <v>2238.8495759999996</v>
      </c>
      <c r="I37" s="113">
        <f t="shared" si="6"/>
        <v>24683.316575399997</v>
      </c>
    </row>
    <row r="38" spans="1:9" ht="30">
      <c r="A38" s="41" t="s">
        <v>192</v>
      </c>
      <c r="B38" s="17" t="s">
        <v>191</v>
      </c>
      <c r="C38" s="10" t="s">
        <v>10</v>
      </c>
      <c r="D38" s="9" t="s">
        <v>190</v>
      </c>
      <c r="E38" s="25" t="s">
        <v>25</v>
      </c>
      <c r="F38" s="29">
        <f>MEMÓRIA!D25</f>
        <v>108.5</v>
      </c>
      <c r="G38" s="12">
        <v>165.19</v>
      </c>
      <c r="H38" s="113">
        <f t="shared" si="5"/>
        <v>202.308193</v>
      </c>
      <c r="I38" s="113">
        <f aca="true" t="shared" si="7" ref="I38">H38*F38</f>
        <v>21950.4389405</v>
      </c>
    </row>
    <row r="39" spans="1:9" s="15" customFormat="1" ht="28.5" customHeight="1">
      <c r="A39" s="96" t="s">
        <v>21</v>
      </c>
      <c r="B39" s="148"/>
      <c r="C39" s="60"/>
      <c r="D39" s="61" t="s">
        <v>73</v>
      </c>
      <c r="E39" s="62"/>
      <c r="F39" s="63"/>
      <c r="G39" s="118"/>
      <c r="H39" s="64"/>
      <c r="I39" s="66">
        <f>SUM(I40:I41)</f>
        <v>40153.67884469</v>
      </c>
    </row>
    <row r="40" spans="1:9" s="15" customFormat="1" ht="28.5" customHeight="1">
      <c r="A40" s="41" t="s">
        <v>179</v>
      </c>
      <c r="B40" s="17" t="s">
        <v>198</v>
      </c>
      <c r="C40" s="17" t="s">
        <v>10</v>
      </c>
      <c r="D40" s="9" t="s">
        <v>197</v>
      </c>
      <c r="E40" s="10" t="s">
        <v>25</v>
      </c>
      <c r="F40" s="11">
        <f>MEMÓRIA!D27</f>
        <v>1.44</v>
      </c>
      <c r="G40" s="21">
        <v>908.48</v>
      </c>
      <c r="H40" s="113">
        <f>G40*(1+$H$13)</f>
        <v>1112.615456</v>
      </c>
      <c r="I40" s="113">
        <f>H40*F40</f>
        <v>1602.16625664</v>
      </c>
    </row>
    <row r="41" spans="1:9" ht="30">
      <c r="A41" s="41" t="s">
        <v>196</v>
      </c>
      <c r="B41" s="17" t="s">
        <v>43</v>
      </c>
      <c r="C41" s="17" t="s">
        <v>10</v>
      </c>
      <c r="D41" s="9" t="s">
        <v>42</v>
      </c>
      <c r="E41" s="10" t="s">
        <v>25</v>
      </c>
      <c r="F41" s="11">
        <f>MEMÓRIA!D28</f>
        <v>376.31</v>
      </c>
      <c r="G41" s="21">
        <v>83.65</v>
      </c>
      <c r="H41" s="113">
        <f>G41*(1+$H$13)</f>
        <v>102.446155</v>
      </c>
      <c r="I41" s="113">
        <f>H41*F41</f>
        <v>38551.512588050005</v>
      </c>
    </row>
    <row r="42" spans="1:9" s="15" customFormat="1" ht="23.25" customHeight="1">
      <c r="A42" s="96" t="s">
        <v>22</v>
      </c>
      <c r="B42" s="148"/>
      <c r="C42" s="60"/>
      <c r="D42" s="61" t="s">
        <v>44</v>
      </c>
      <c r="E42" s="62"/>
      <c r="F42" s="63"/>
      <c r="G42" s="118"/>
      <c r="H42" s="64"/>
      <c r="I42" s="66">
        <f>SUM(I43:I47)</f>
        <v>146856.10319517998</v>
      </c>
    </row>
    <row r="43" spans="1:9" ht="15">
      <c r="A43" s="17" t="s">
        <v>204</v>
      </c>
      <c r="B43" s="17" t="s">
        <v>101</v>
      </c>
      <c r="C43" s="17" t="s">
        <v>10</v>
      </c>
      <c r="D43" s="9" t="s">
        <v>100</v>
      </c>
      <c r="E43" s="10" t="s">
        <v>13</v>
      </c>
      <c r="F43" s="19">
        <f>MEMÓRIA!D30</f>
        <v>1</v>
      </c>
      <c r="G43" s="21">
        <v>453.39</v>
      </c>
      <c r="H43" s="113">
        <f aca="true" t="shared" si="8" ref="H43:H47">G43*(1+$H$13)</f>
        <v>555.2667329999999</v>
      </c>
      <c r="I43" s="113">
        <f aca="true" t="shared" si="9" ref="I43:I47">H43*F43</f>
        <v>555.2667329999999</v>
      </c>
    </row>
    <row r="44" spans="1:9" ht="15">
      <c r="A44" s="17" t="s">
        <v>205</v>
      </c>
      <c r="B44" s="17" t="s">
        <v>200</v>
      </c>
      <c r="C44" s="17" t="s">
        <v>10</v>
      </c>
      <c r="D44" s="9" t="s">
        <v>199</v>
      </c>
      <c r="E44" s="10" t="s">
        <v>13</v>
      </c>
      <c r="F44" s="19">
        <f>MEMÓRIA!D31</f>
        <v>3</v>
      </c>
      <c r="G44" s="21">
        <v>647.62</v>
      </c>
      <c r="H44" s="113">
        <f aca="true" t="shared" si="10" ref="H44">G44*(1+$H$13)</f>
        <v>793.1402139999999</v>
      </c>
      <c r="I44" s="113">
        <f aca="true" t="shared" si="11" ref="I44">H44*F44</f>
        <v>2379.4206419999996</v>
      </c>
    </row>
    <row r="45" spans="1:9" ht="15">
      <c r="A45" s="17" t="s">
        <v>206</v>
      </c>
      <c r="B45" s="74" t="s">
        <v>118</v>
      </c>
      <c r="C45" s="17" t="s">
        <v>52</v>
      </c>
      <c r="D45" s="8" t="s">
        <v>117</v>
      </c>
      <c r="E45" s="10" t="s">
        <v>25</v>
      </c>
      <c r="F45" s="11">
        <f>MEMÓRIA!D32</f>
        <v>28.44</v>
      </c>
      <c r="G45" s="21">
        <v>1891.26</v>
      </c>
      <c r="H45" s="113">
        <f t="shared" si="8"/>
        <v>2316.2261219999996</v>
      </c>
      <c r="I45" s="113">
        <f t="shared" si="9"/>
        <v>65873.47090967999</v>
      </c>
    </row>
    <row r="46" spans="1:9" ht="15">
      <c r="A46" s="17" t="s">
        <v>207</v>
      </c>
      <c r="B46" s="74" t="s">
        <v>118</v>
      </c>
      <c r="C46" s="17" t="s">
        <v>52</v>
      </c>
      <c r="D46" s="8" t="s">
        <v>201</v>
      </c>
      <c r="E46" s="10" t="s">
        <v>25</v>
      </c>
      <c r="F46" s="11">
        <f>MEMÓRIA!D33</f>
        <v>26.25</v>
      </c>
      <c r="G46" s="21">
        <v>1891.26</v>
      </c>
      <c r="H46" s="113">
        <f t="shared" si="8"/>
        <v>2316.2261219999996</v>
      </c>
      <c r="I46" s="113">
        <f aca="true" t="shared" si="12" ref="I46">H46*F46</f>
        <v>60800.93570249999</v>
      </c>
    </row>
    <row r="47" spans="1:9" ht="15">
      <c r="A47" s="17" t="s">
        <v>208</v>
      </c>
      <c r="B47" s="17" t="s">
        <v>203</v>
      </c>
      <c r="C47" s="41" t="s">
        <v>10</v>
      </c>
      <c r="D47" s="8" t="s">
        <v>202</v>
      </c>
      <c r="E47" s="10" t="s">
        <v>13</v>
      </c>
      <c r="F47" s="11">
        <f>MEMÓRIA!D34</f>
        <v>13</v>
      </c>
      <c r="G47" s="119">
        <v>1083.28</v>
      </c>
      <c r="H47" s="113">
        <f t="shared" si="8"/>
        <v>1326.693016</v>
      </c>
      <c r="I47" s="113">
        <f t="shared" si="9"/>
        <v>17247.009208</v>
      </c>
    </row>
    <row r="48" spans="1:9" s="15" customFormat="1" ht="21.75" customHeight="1">
      <c r="A48" s="96" t="s">
        <v>23</v>
      </c>
      <c r="B48" s="148"/>
      <c r="C48" s="60"/>
      <c r="D48" s="61" t="s">
        <v>74</v>
      </c>
      <c r="E48" s="62"/>
      <c r="F48" s="63"/>
      <c r="G48" s="118"/>
      <c r="H48" s="64"/>
      <c r="I48" s="66">
        <f>SUM(I49:I52)</f>
        <v>66360.84737794</v>
      </c>
    </row>
    <row r="49" spans="1:9" ht="15">
      <c r="A49" s="17" t="s">
        <v>224</v>
      </c>
      <c r="B49" s="17" t="s">
        <v>40</v>
      </c>
      <c r="C49" s="17" t="s">
        <v>10</v>
      </c>
      <c r="D49" s="8" t="s">
        <v>38</v>
      </c>
      <c r="E49" s="10" t="s">
        <v>25</v>
      </c>
      <c r="F49" s="11">
        <f>MEMÓRIA!D36</f>
        <v>759.22</v>
      </c>
      <c r="G49" s="21">
        <v>6.96</v>
      </c>
      <c r="H49" s="113">
        <f aca="true" t="shared" si="13" ref="H49:H52">G49*(1+$H$13)</f>
        <v>8.523912</v>
      </c>
      <c r="I49" s="113">
        <f aca="true" t="shared" si="14" ref="I49:I52">H49*F49</f>
        <v>6471.52446864</v>
      </c>
    </row>
    <row r="50" spans="1:9" ht="15">
      <c r="A50" s="17" t="s">
        <v>225</v>
      </c>
      <c r="B50" s="17" t="s">
        <v>37</v>
      </c>
      <c r="C50" s="17" t="s">
        <v>10</v>
      </c>
      <c r="D50" s="8" t="s">
        <v>36</v>
      </c>
      <c r="E50" s="10" t="s">
        <v>25</v>
      </c>
      <c r="F50" s="11">
        <f>MEMÓRIA!D37</f>
        <v>759.22</v>
      </c>
      <c r="G50" s="21">
        <v>22.49</v>
      </c>
      <c r="H50" s="113">
        <f t="shared" si="13"/>
        <v>27.543502999999994</v>
      </c>
      <c r="I50" s="113">
        <f t="shared" si="14"/>
        <v>20911.578347659997</v>
      </c>
    </row>
    <row r="51" spans="1:9" ht="15">
      <c r="A51" s="17" t="s">
        <v>226</v>
      </c>
      <c r="B51" s="17" t="s">
        <v>41</v>
      </c>
      <c r="C51" s="17" t="s">
        <v>10</v>
      </c>
      <c r="D51" s="8" t="s">
        <v>39</v>
      </c>
      <c r="E51" s="10" t="s">
        <v>25</v>
      </c>
      <c r="F51" s="11">
        <f>MEMÓRIA!D38</f>
        <v>503.38</v>
      </c>
      <c r="G51" s="21">
        <v>13.18</v>
      </c>
      <c r="H51" s="113">
        <f t="shared" si="13"/>
        <v>16.141545999999998</v>
      </c>
      <c r="I51" s="113">
        <f t="shared" si="14"/>
        <v>8125.331425479999</v>
      </c>
    </row>
    <row r="52" spans="1:9" s="15" customFormat="1" ht="45">
      <c r="A52" s="97" t="s">
        <v>227</v>
      </c>
      <c r="B52" s="17" t="s">
        <v>215</v>
      </c>
      <c r="C52" s="17" t="s">
        <v>10</v>
      </c>
      <c r="D52" s="16" t="s">
        <v>214</v>
      </c>
      <c r="E52" s="10" t="s">
        <v>25</v>
      </c>
      <c r="F52" s="11">
        <f>MEMÓRIA!D39</f>
        <v>282.04</v>
      </c>
      <c r="G52" s="21">
        <v>89.32</v>
      </c>
      <c r="H52" s="113">
        <f t="shared" si="13"/>
        <v>109.39020399999998</v>
      </c>
      <c r="I52" s="113">
        <f t="shared" si="14"/>
        <v>30852.413136159998</v>
      </c>
    </row>
    <row r="53" spans="1:9" s="15" customFormat="1" ht="21.75" customHeight="1">
      <c r="A53" s="96" t="s">
        <v>24</v>
      </c>
      <c r="B53" s="148"/>
      <c r="C53" s="60"/>
      <c r="D53" s="61" t="s">
        <v>75</v>
      </c>
      <c r="E53" s="62"/>
      <c r="F53" s="63"/>
      <c r="G53" s="118"/>
      <c r="H53" s="64"/>
      <c r="I53" s="66">
        <f>SUM(I54:I59)</f>
        <v>64634.86683424381</v>
      </c>
    </row>
    <row r="54" spans="1:9" ht="15">
      <c r="A54" s="17" t="s">
        <v>228</v>
      </c>
      <c r="B54" s="25" t="str">
        <f>'[2]desonerado-181'!$A$935</f>
        <v>17.01.040</v>
      </c>
      <c r="C54" s="17" t="s">
        <v>10</v>
      </c>
      <c r="D54" s="28" t="str">
        <f>'[2]desonerado-181'!$B$935</f>
        <v>Lastro de concreto impermeabilizado</v>
      </c>
      <c r="E54" s="17" t="s">
        <v>28</v>
      </c>
      <c r="F54" s="29">
        <f>MEMÓRIA!D41</f>
        <v>20.573700000000002</v>
      </c>
      <c r="G54" s="12">
        <v>707.72</v>
      </c>
      <c r="H54" s="113">
        <f aca="true" t="shared" si="15" ref="H54:H58">G54*(1+$H$13)</f>
        <v>866.744684</v>
      </c>
      <c r="I54" s="113">
        <f aca="true" t="shared" si="16" ref="I54:I58">H54*F54</f>
        <v>17832.145105210802</v>
      </c>
    </row>
    <row r="55" spans="1:9" ht="15">
      <c r="A55" s="10" t="s">
        <v>229</v>
      </c>
      <c r="B55" s="25" t="s">
        <v>316</v>
      </c>
      <c r="C55" s="17" t="s">
        <v>10</v>
      </c>
      <c r="D55" s="28" t="s">
        <v>315</v>
      </c>
      <c r="E55" s="17" t="s">
        <v>28</v>
      </c>
      <c r="F55" s="29">
        <f>MEMÓRIA!D42</f>
        <v>5.8782000000000005</v>
      </c>
      <c r="G55" s="12">
        <v>760.4</v>
      </c>
      <c r="H55" s="113">
        <f t="shared" si="15"/>
        <v>931.2618799999999</v>
      </c>
      <c r="I55" s="113">
        <f t="shared" si="16"/>
        <v>5474.143583016</v>
      </c>
    </row>
    <row r="56" spans="1:9" ht="15">
      <c r="A56" s="98" t="s">
        <v>230</v>
      </c>
      <c r="B56" s="17" t="s">
        <v>219</v>
      </c>
      <c r="C56" s="17" t="s">
        <v>10</v>
      </c>
      <c r="D56" s="9" t="s">
        <v>218</v>
      </c>
      <c r="E56" s="10" t="s">
        <v>25</v>
      </c>
      <c r="F56" s="11">
        <f>MEMÓRIA!D43</f>
        <v>293.91</v>
      </c>
      <c r="G56" s="21">
        <v>95.12</v>
      </c>
      <c r="H56" s="113">
        <f t="shared" si="15"/>
        <v>116.493464</v>
      </c>
      <c r="I56" s="113">
        <f t="shared" si="16"/>
        <v>34238.59400424</v>
      </c>
    </row>
    <row r="57" spans="1:9" ht="15">
      <c r="A57" s="98" t="s">
        <v>231</v>
      </c>
      <c r="B57" s="17" t="s">
        <v>221</v>
      </c>
      <c r="C57" s="17" t="s">
        <v>10</v>
      </c>
      <c r="D57" s="9" t="s">
        <v>220</v>
      </c>
      <c r="E57" s="10" t="s">
        <v>11</v>
      </c>
      <c r="F57" s="11">
        <f>MEMÓRIA!D44</f>
        <v>18.45</v>
      </c>
      <c r="G57" s="21">
        <v>47.97</v>
      </c>
      <c r="H57" s="113">
        <f t="shared" si="15"/>
        <v>58.748858999999996</v>
      </c>
      <c r="I57" s="113">
        <f t="shared" si="16"/>
        <v>1083.9164485499998</v>
      </c>
    </row>
    <row r="58" spans="1:9" ht="15">
      <c r="A58" s="98" t="s">
        <v>317</v>
      </c>
      <c r="B58" s="17" t="s">
        <v>99</v>
      </c>
      <c r="C58" s="17" t="s">
        <v>10</v>
      </c>
      <c r="D58" s="8" t="s">
        <v>98</v>
      </c>
      <c r="E58" s="10" t="s">
        <v>28</v>
      </c>
      <c r="F58" s="11">
        <f>MEMÓRIA!D45</f>
        <v>3.6351000000000004</v>
      </c>
      <c r="G58" s="120">
        <v>869.1</v>
      </c>
      <c r="H58" s="113">
        <f t="shared" si="15"/>
        <v>1064.3867699999998</v>
      </c>
      <c r="I58" s="113">
        <f t="shared" si="16"/>
        <v>3869.152347627</v>
      </c>
    </row>
    <row r="59" spans="1:9" ht="15">
      <c r="A59" s="10" t="s">
        <v>404</v>
      </c>
      <c r="B59" s="17" t="s">
        <v>406</v>
      </c>
      <c r="C59" s="17" t="s">
        <v>10</v>
      </c>
      <c r="D59" s="8" t="s">
        <v>405</v>
      </c>
      <c r="E59" s="10" t="s">
        <v>25</v>
      </c>
      <c r="F59" s="11">
        <f>MEMÓRIA!D46</f>
        <v>51.93</v>
      </c>
      <c r="G59" s="120">
        <v>33.6</v>
      </c>
      <c r="H59" s="150">
        <f aca="true" t="shared" si="17" ref="H59">G59*(1+$H$13)</f>
        <v>41.14992</v>
      </c>
      <c r="I59" s="150">
        <f aca="true" t="shared" si="18" ref="I59">H59*F59</f>
        <v>2136.9153456</v>
      </c>
    </row>
    <row r="60" spans="1:9" ht="25.5" customHeight="1">
      <c r="A60" s="96" t="s">
        <v>105</v>
      </c>
      <c r="B60" s="148"/>
      <c r="C60" s="60"/>
      <c r="D60" s="61" t="s">
        <v>104</v>
      </c>
      <c r="E60" s="62"/>
      <c r="F60" s="63"/>
      <c r="G60" s="118"/>
      <c r="H60" s="64"/>
      <c r="I60" s="65">
        <f>SUM(I61:I83)</f>
        <v>60793.31313982927</v>
      </c>
    </row>
    <row r="61" spans="1:9" ht="30">
      <c r="A61" s="10" t="s">
        <v>232</v>
      </c>
      <c r="B61" s="17" t="s">
        <v>102</v>
      </c>
      <c r="C61" s="17" t="s">
        <v>10</v>
      </c>
      <c r="D61" s="9" t="s">
        <v>233</v>
      </c>
      <c r="E61" s="10" t="s">
        <v>13</v>
      </c>
      <c r="F61" s="11">
        <f>MEMÓRIA!D48</f>
        <v>1</v>
      </c>
      <c r="G61" s="21">
        <v>1225.29</v>
      </c>
      <c r="H61" s="113">
        <f aca="true" t="shared" si="19" ref="H61:H87">G61*(1+$H$13)</f>
        <v>1500.6126629999999</v>
      </c>
      <c r="I61" s="113">
        <f aca="true" t="shared" si="20" ref="I61:I82">H61*F61</f>
        <v>1500.6126629999999</v>
      </c>
    </row>
    <row r="62" spans="1:9" ht="30">
      <c r="A62" s="10" t="s">
        <v>252</v>
      </c>
      <c r="B62" s="17" t="s">
        <v>103</v>
      </c>
      <c r="C62" s="17" t="s">
        <v>10</v>
      </c>
      <c r="D62" s="9" t="s">
        <v>234</v>
      </c>
      <c r="E62" s="10" t="s">
        <v>13</v>
      </c>
      <c r="F62" s="11">
        <f>MEMÓRIA!D49</f>
        <v>1</v>
      </c>
      <c r="G62" s="21">
        <v>1692.07</v>
      </c>
      <c r="H62" s="113">
        <f t="shared" si="19"/>
        <v>2072.278129</v>
      </c>
      <c r="I62" s="113">
        <f t="shared" si="20"/>
        <v>2072.278129</v>
      </c>
    </row>
    <row r="63" spans="1:9" ht="15">
      <c r="A63" s="10" t="s">
        <v>253</v>
      </c>
      <c r="B63" s="94" t="s">
        <v>45</v>
      </c>
      <c r="C63" s="17" t="s">
        <v>10</v>
      </c>
      <c r="D63" s="15" t="s">
        <v>235</v>
      </c>
      <c r="E63" s="10" t="s">
        <v>13</v>
      </c>
      <c r="F63" s="11">
        <f>MEMÓRIA!D50</f>
        <v>6</v>
      </c>
      <c r="G63" s="21">
        <v>292.86</v>
      </c>
      <c r="H63" s="113">
        <f t="shared" si="19"/>
        <v>358.665642</v>
      </c>
      <c r="I63" s="113">
        <f t="shared" si="20"/>
        <v>2151.993852</v>
      </c>
    </row>
    <row r="64" spans="1:9" ht="15">
      <c r="A64" s="10" t="s">
        <v>254</v>
      </c>
      <c r="B64" s="17" t="s">
        <v>237</v>
      </c>
      <c r="C64" s="17" t="s">
        <v>10</v>
      </c>
      <c r="D64" s="8" t="s">
        <v>236</v>
      </c>
      <c r="E64" s="10" t="s">
        <v>13</v>
      </c>
      <c r="F64" s="11">
        <f>MEMÓRIA!D51</f>
        <v>10</v>
      </c>
      <c r="G64" s="21">
        <v>138.89</v>
      </c>
      <c r="H64" s="113">
        <f t="shared" si="19"/>
        <v>170.09858299999996</v>
      </c>
      <c r="I64" s="113">
        <f t="shared" si="20"/>
        <v>1700.9858299999996</v>
      </c>
    </row>
    <row r="65" spans="1:9" ht="30">
      <c r="A65" s="10" t="s">
        <v>255</v>
      </c>
      <c r="B65" s="17" t="s">
        <v>47</v>
      </c>
      <c r="C65" s="17" t="s">
        <v>10</v>
      </c>
      <c r="D65" s="9" t="s">
        <v>46</v>
      </c>
      <c r="E65" s="10" t="s">
        <v>13</v>
      </c>
      <c r="F65" s="11">
        <f>MEMÓRIA!D52</f>
        <v>11</v>
      </c>
      <c r="G65" s="21">
        <v>153.09</v>
      </c>
      <c r="H65" s="113">
        <f t="shared" si="19"/>
        <v>187.48932299999998</v>
      </c>
      <c r="I65" s="113">
        <f t="shared" si="20"/>
        <v>2062.382553</v>
      </c>
    </row>
    <row r="66" spans="1:9" ht="15">
      <c r="A66" s="10" t="s">
        <v>256</v>
      </c>
      <c r="B66" s="17" t="s">
        <v>49</v>
      </c>
      <c r="C66" s="17" t="s">
        <v>10</v>
      </c>
      <c r="D66" s="8" t="s">
        <v>48</v>
      </c>
      <c r="E66" s="10" t="s">
        <v>13</v>
      </c>
      <c r="F66" s="11">
        <f>MEMÓRIA!D53</f>
        <v>7</v>
      </c>
      <c r="G66" s="21">
        <v>491.53</v>
      </c>
      <c r="H66" s="113">
        <f t="shared" si="19"/>
        <v>601.9767909999999</v>
      </c>
      <c r="I66" s="113">
        <f t="shared" si="20"/>
        <v>4213.837536999999</v>
      </c>
    </row>
    <row r="67" spans="1:9" ht="15">
      <c r="A67" s="10" t="s">
        <v>257</v>
      </c>
      <c r="B67" s="17" t="s">
        <v>241</v>
      </c>
      <c r="C67" s="17" t="s">
        <v>10</v>
      </c>
      <c r="D67" s="8" t="s">
        <v>240</v>
      </c>
      <c r="E67" s="10" t="s">
        <v>13</v>
      </c>
      <c r="F67" s="11">
        <f>MEMÓRIA!D54</f>
        <v>3</v>
      </c>
      <c r="G67" s="21">
        <v>453.01</v>
      </c>
      <c r="H67" s="113">
        <f t="shared" si="19"/>
        <v>554.801347</v>
      </c>
      <c r="I67" s="113">
        <f t="shared" si="20"/>
        <v>1664.4040409999998</v>
      </c>
    </row>
    <row r="68" spans="1:9" ht="15">
      <c r="A68" s="10" t="s">
        <v>258</v>
      </c>
      <c r="B68" s="17" t="s">
        <v>243</v>
      </c>
      <c r="C68" s="17" t="s">
        <v>10</v>
      </c>
      <c r="D68" s="8" t="s">
        <v>242</v>
      </c>
      <c r="E68" s="10" t="s">
        <v>13</v>
      </c>
      <c r="F68" s="11">
        <f>MEMÓRIA!D55</f>
        <v>3</v>
      </c>
      <c r="G68" s="21">
        <v>70.71</v>
      </c>
      <c r="H68" s="113">
        <f t="shared" si="19"/>
        <v>86.59853699999998</v>
      </c>
      <c r="I68" s="113">
        <f t="shared" si="20"/>
        <v>259.79561099999995</v>
      </c>
    </row>
    <row r="69" spans="1:9" ht="15">
      <c r="A69" s="10" t="s">
        <v>259</v>
      </c>
      <c r="B69" s="17" t="s">
        <v>245</v>
      </c>
      <c r="C69" s="17" t="s">
        <v>10</v>
      </c>
      <c r="D69" s="8" t="s">
        <v>244</v>
      </c>
      <c r="E69" s="10" t="s">
        <v>13</v>
      </c>
      <c r="F69" s="11">
        <f>MEMÓRIA!D56</f>
        <v>3</v>
      </c>
      <c r="G69" s="21">
        <v>525.65</v>
      </c>
      <c r="H69" s="113">
        <f t="shared" si="19"/>
        <v>643.7635549999999</v>
      </c>
      <c r="I69" s="113">
        <f t="shared" si="20"/>
        <v>1931.2906649999995</v>
      </c>
    </row>
    <row r="70" spans="1:9" ht="15">
      <c r="A70" s="10" t="s">
        <v>260</v>
      </c>
      <c r="B70" s="17" t="s">
        <v>382</v>
      </c>
      <c r="C70" s="17" t="s">
        <v>10</v>
      </c>
      <c r="D70" s="8" t="s">
        <v>381</v>
      </c>
      <c r="E70" s="10" t="s">
        <v>13</v>
      </c>
      <c r="F70" s="11">
        <f>MEMÓRIA!D57</f>
        <v>15</v>
      </c>
      <c r="G70" s="21">
        <v>111.05</v>
      </c>
      <c r="H70" s="113">
        <f t="shared" si="19"/>
        <v>136.00293499999998</v>
      </c>
      <c r="I70" s="113">
        <f t="shared" si="20"/>
        <v>2040.0440249999997</v>
      </c>
    </row>
    <row r="71" spans="1:9" ht="15">
      <c r="A71" s="10" t="s">
        <v>261</v>
      </c>
      <c r="B71" s="17" t="s">
        <v>247</v>
      </c>
      <c r="C71" s="17" t="s">
        <v>10</v>
      </c>
      <c r="D71" s="9" t="s">
        <v>246</v>
      </c>
      <c r="E71" s="10" t="s">
        <v>13</v>
      </c>
      <c r="F71" s="11">
        <f>MEMÓRIA!D58</f>
        <v>2</v>
      </c>
      <c r="G71" s="21">
        <v>251.47</v>
      </c>
      <c r="H71" s="113">
        <f t="shared" si="19"/>
        <v>307.975309</v>
      </c>
      <c r="I71" s="113">
        <f aca="true" t="shared" si="21" ref="I71:I74">H71*F71</f>
        <v>615.950618</v>
      </c>
    </row>
    <row r="72" spans="1:9" ht="30">
      <c r="A72" s="10" t="s">
        <v>262</v>
      </c>
      <c r="B72" s="17" t="s">
        <v>249</v>
      </c>
      <c r="C72" s="17" t="s">
        <v>10</v>
      </c>
      <c r="D72" s="9" t="s">
        <v>248</v>
      </c>
      <c r="E72" s="10" t="s">
        <v>13</v>
      </c>
      <c r="F72" s="11">
        <f>MEMÓRIA!D59</f>
        <v>2</v>
      </c>
      <c r="G72" s="21">
        <v>63.02</v>
      </c>
      <c r="H72" s="113">
        <f t="shared" si="19"/>
        <v>77.180594</v>
      </c>
      <c r="I72" s="113">
        <f t="shared" si="21"/>
        <v>154.361188</v>
      </c>
    </row>
    <row r="73" spans="1:9" ht="15" customHeight="1">
      <c r="A73" s="10" t="s">
        <v>263</v>
      </c>
      <c r="B73" s="17" t="s">
        <v>251</v>
      </c>
      <c r="C73" s="17" t="s">
        <v>10</v>
      </c>
      <c r="D73" s="9" t="s">
        <v>250</v>
      </c>
      <c r="E73" s="10" t="s">
        <v>13</v>
      </c>
      <c r="F73" s="11">
        <f>MEMÓRIA!D60</f>
        <v>7</v>
      </c>
      <c r="G73" s="21">
        <v>477.99</v>
      </c>
      <c r="H73" s="113">
        <f t="shared" si="19"/>
        <v>585.3943529999999</v>
      </c>
      <c r="I73" s="113">
        <f t="shared" si="21"/>
        <v>4097.760471</v>
      </c>
    </row>
    <row r="74" spans="1:9" ht="30">
      <c r="A74" s="10" t="s">
        <v>264</v>
      </c>
      <c r="B74" s="17" t="s">
        <v>266</v>
      </c>
      <c r="C74" s="17" t="s">
        <v>10</v>
      </c>
      <c r="D74" s="9" t="s">
        <v>265</v>
      </c>
      <c r="E74" s="10" t="s">
        <v>13</v>
      </c>
      <c r="F74" s="11">
        <f>MEMÓRIA!D61</f>
        <v>6</v>
      </c>
      <c r="G74" s="21">
        <v>961.22</v>
      </c>
      <c r="H74" s="113">
        <f t="shared" si="19"/>
        <v>1177.206134</v>
      </c>
      <c r="I74" s="113">
        <f t="shared" si="21"/>
        <v>7063.236804</v>
      </c>
    </row>
    <row r="75" spans="1:9" ht="15">
      <c r="A75" s="10" t="s">
        <v>269</v>
      </c>
      <c r="B75" s="17" t="s">
        <v>285</v>
      </c>
      <c r="C75" s="17" t="s">
        <v>10</v>
      </c>
      <c r="D75" s="9" t="s">
        <v>284</v>
      </c>
      <c r="E75" s="10" t="s">
        <v>13</v>
      </c>
      <c r="F75" s="11">
        <f>MEMÓRIA!D62</f>
        <v>1</v>
      </c>
      <c r="G75" s="21">
        <v>327.17</v>
      </c>
      <c r="H75" s="113">
        <f t="shared" si="19"/>
        <v>400.685099</v>
      </c>
      <c r="I75" s="113">
        <f t="shared" si="20"/>
        <v>400.685099</v>
      </c>
    </row>
    <row r="76" spans="1:9" ht="45">
      <c r="A76" s="10" t="s">
        <v>270</v>
      </c>
      <c r="B76" s="94" t="s">
        <v>141</v>
      </c>
      <c r="C76" s="41" t="s">
        <v>10</v>
      </c>
      <c r="D76" s="40" t="s">
        <v>142</v>
      </c>
      <c r="E76" s="50" t="s">
        <v>11</v>
      </c>
      <c r="F76" s="51">
        <f>MEMÓRIA!D63</f>
        <v>60</v>
      </c>
      <c r="G76" s="119">
        <v>71.77</v>
      </c>
      <c r="H76" s="113">
        <f t="shared" si="19"/>
        <v>87.89671899999999</v>
      </c>
      <c r="I76" s="113">
        <f t="shared" si="20"/>
        <v>5273.803139999999</v>
      </c>
    </row>
    <row r="77" spans="1:9" ht="45">
      <c r="A77" s="10" t="s">
        <v>271</v>
      </c>
      <c r="B77" s="41" t="s">
        <v>85</v>
      </c>
      <c r="C77" s="41" t="s">
        <v>10</v>
      </c>
      <c r="D77" s="40" t="s">
        <v>84</v>
      </c>
      <c r="E77" s="50" t="s">
        <v>11</v>
      </c>
      <c r="F77" s="51">
        <f>MEMÓRIA!D64</f>
        <v>100</v>
      </c>
      <c r="G77" s="119">
        <v>78.91</v>
      </c>
      <c r="H77" s="113">
        <f t="shared" si="19"/>
        <v>96.64107699999998</v>
      </c>
      <c r="I77" s="113">
        <f t="shared" si="20"/>
        <v>9664.107699999999</v>
      </c>
    </row>
    <row r="78" spans="1:9" ht="30">
      <c r="A78" s="10" t="s">
        <v>272</v>
      </c>
      <c r="B78" s="94" t="s">
        <v>387</v>
      </c>
      <c r="C78" s="17" t="s">
        <v>10</v>
      </c>
      <c r="D78" s="9" t="s">
        <v>386</v>
      </c>
      <c r="E78" s="10" t="s">
        <v>13</v>
      </c>
      <c r="F78" s="11">
        <f>MEMÓRIA!D65</f>
        <v>6</v>
      </c>
      <c r="G78" s="21">
        <v>115.87</v>
      </c>
      <c r="H78" s="113">
        <f t="shared" si="19"/>
        <v>141.905989</v>
      </c>
      <c r="I78" s="113">
        <f t="shared" si="20"/>
        <v>851.4359340000001</v>
      </c>
    </row>
    <row r="79" spans="1:9" ht="15">
      <c r="A79" s="10" t="s">
        <v>273</v>
      </c>
      <c r="B79" s="17" t="s">
        <v>138</v>
      </c>
      <c r="C79" s="17" t="s">
        <v>33</v>
      </c>
      <c r="D79" s="8" t="s">
        <v>137</v>
      </c>
      <c r="E79" s="10" t="s">
        <v>13</v>
      </c>
      <c r="F79" s="11">
        <f>MEMÓRIA!D66</f>
        <v>3</v>
      </c>
      <c r="G79" s="21">
        <f>1418.42/1.23</f>
        <v>1153.1869918699188</v>
      </c>
      <c r="H79" s="113">
        <f t="shared" si="19"/>
        <v>1412.3081089430893</v>
      </c>
      <c r="I79" s="113">
        <f t="shared" si="20"/>
        <v>4236.9243268292685</v>
      </c>
    </row>
    <row r="80" spans="1:9" ht="30">
      <c r="A80" s="99" t="s">
        <v>388</v>
      </c>
      <c r="B80" s="17" t="s">
        <v>384</v>
      </c>
      <c r="C80" s="17" t="s">
        <v>10</v>
      </c>
      <c r="D80" s="9" t="s">
        <v>383</v>
      </c>
      <c r="E80" s="10" t="s">
        <v>11</v>
      </c>
      <c r="F80" s="11">
        <f>MEMÓRIA!D67</f>
        <v>100</v>
      </c>
      <c r="G80" s="21">
        <v>31.42</v>
      </c>
      <c r="H80" s="113">
        <f t="shared" si="19"/>
        <v>38.480074</v>
      </c>
      <c r="I80" s="113">
        <f t="shared" si="20"/>
        <v>3848.0074000000004</v>
      </c>
    </row>
    <row r="81" spans="1:9" ht="30">
      <c r="A81" s="99" t="s">
        <v>274</v>
      </c>
      <c r="B81" s="17" t="s">
        <v>145</v>
      </c>
      <c r="C81" s="17" t="s">
        <v>10</v>
      </c>
      <c r="D81" s="9" t="s">
        <v>144</v>
      </c>
      <c r="E81" s="10" t="s">
        <v>11</v>
      </c>
      <c r="F81" s="11">
        <f>MEMÓRIA!D68</f>
        <v>40</v>
      </c>
      <c r="G81" s="21">
        <v>49.53</v>
      </c>
      <c r="H81" s="113">
        <f t="shared" si="19"/>
        <v>60.659391</v>
      </c>
      <c r="I81" s="113">
        <f t="shared" si="20"/>
        <v>2426.37564</v>
      </c>
    </row>
    <row r="82" spans="1:9" ht="30">
      <c r="A82" s="99" t="s">
        <v>275</v>
      </c>
      <c r="B82" s="17" t="s">
        <v>390</v>
      </c>
      <c r="C82" s="17" t="s">
        <v>10</v>
      </c>
      <c r="D82" s="9" t="s">
        <v>389</v>
      </c>
      <c r="E82" s="10" t="s">
        <v>13</v>
      </c>
      <c r="F82" s="11">
        <f>MEMÓRIA!D69</f>
        <v>7</v>
      </c>
      <c r="G82" s="21">
        <v>183.1</v>
      </c>
      <c r="H82" s="113">
        <f t="shared" si="19"/>
        <v>224.24256999999997</v>
      </c>
      <c r="I82" s="113">
        <f t="shared" si="20"/>
        <v>1569.69799</v>
      </c>
    </row>
    <row r="83" spans="1:9" ht="30">
      <c r="A83" s="99" t="s">
        <v>276</v>
      </c>
      <c r="B83" s="17" t="s">
        <v>387</v>
      </c>
      <c r="C83" s="17" t="s">
        <v>10</v>
      </c>
      <c r="D83" s="9" t="s">
        <v>386</v>
      </c>
      <c r="E83" s="10" t="s">
        <v>13</v>
      </c>
      <c r="F83" s="11">
        <f>MEMÓRIA!D70</f>
        <v>7</v>
      </c>
      <c r="G83" s="21">
        <v>115.87</v>
      </c>
      <c r="H83" s="113">
        <f t="shared" si="19"/>
        <v>141.905989</v>
      </c>
      <c r="I83" s="113">
        <f aca="true" t="shared" si="22" ref="I83">H83*F83</f>
        <v>993.3419230000001</v>
      </c>
    </row>
    <row r="84" spans="1:9" ht="30.75" customHeight="1">
      <c r="A84" s="96" t="s">
        <v>268</v>
      </c>
      <c r="B84" s="148"/>
      <c r="C84" s="60"/>
      <c r="D84" s="61" t="s">
        <v>267</v>
      </c>
      <c r="E84" s="62"/>
      <c r="F84" s="63"/>
      <c r="G84" s="118"/>
      <c r="H84" s="64"/>
      <c r="I84" s="66">
        <f>SUM(I85:I87)</f>
        <v>20955.78560874</v>
      </c>
    </row>
    <row r="85" spans="1:9" ht="45">
      <c r="A85" s="10" t="s">
        <v>277</v>
      </c>
      <c r="B85" s="17" t="s">
        <v>239</v>
      </c>
      <c r="C85" s="17" t="s">
        <v>10</v>
      </c>
      <c r="D85" s="9" t="s">
        <v>238</v>
      </c>
      <c r="E85" s="10" t="s">
        <v>25</v>
      </c>
      <c r="F85" s="11">
        <f>MEMÓRIA!D72</f>
        <v>6.29</v>
      </c>
      <c r="G85" s="21">
        <v>841.98</v>
      </c>
      <c r="H85" s="113">
        <f t="shared" si="19"/>
        <v>1031.172906</v>
      </c>
      <c r="I85" s="113">
        <f aca="true" t="shared" si="23" ref="I85:I87">H85*F85</f>
        <v>6486.07757874</v>
      </c>
    </row>
    <row r="86" spans="1:9" ht="15">
      <c r="A86" s="10" t="s">
        <v>278</v>
      </c>
      <c r="B86" s="17" t="s">
        <v>116</v>
      </c>
      <c r="C86" s="17" t="s">
        <v>10</v>
      </c>
      <c r="D86" s="9" t="s">
        <v>115</v>
      </c>
      <c r="E86" s="10" t="s">
        <v>25</v>
      </c>
      <c r="F86" s="11">
        <f>MEMÓRIA!D73</f>
        <v>48.15</v>
      </c>
      <c r="G86" s="21">
        <v>240.8</v>
      </c>
      <c r="H86" s="113">
        <f t="shared" si="19"/>
        <v>294.90776</v>
      </c>
      <c r="I86" s="113">
        <f t="shared" si="23"/>
        <v>14199.808643999999</v>
      </c>
    </row>
    <row r="87" spans="1:9" ht="30.75" customHeight="1">
      <c r="A87" s="10" t="s">
        <v>279</v>
      </c>
      <c r="B87" s="17" t="s">
        <v>281</v>
      </c>
      <c r="C87" s="17" t="s">
        <v>10</v>
      </c>
      <c r="D87" s="9" t="s">
        <v>280</v>
      </c>
      <c r="E87" s="10" t="s">
        <v>11</v>
      </c>
      <c r="F87" s="11">
        <f>MEMÓRIA!D74</f>
        <v>1.2</v>
      </c>
      <c r="G87" s="21">
        <v>183.65</v>
      </c>
      <c r="H87" s="113">
        <f t="shared" si="19"/>
        <v>224.91615499999997</v>
      </c>
      <c r="I87" s="113">
        <f t="shared" si="23"/>
        <v>269.89938599999994</v>
      </c>
    </row>
    <row r="88" spans="1:9" s="15" customFormat="1" ht="24.75" customHeight="1">
      <c r="A88" s="96" t="s">
        <v>282</v>
      </c>
      <c r="B88" s="148"/>
      <c r="C88" s="60"/>
      <c r="D88" s="61" t="s">
        <v>50</v>
      </c>
      <c r="E88" s="62"/>
      <c r="F88" s="63"/>
      <c r="G88" s="118"/>
      <c r="H88" s="64"/>
      <c r="I88" s="66">
        <f>SUM(I89:I99)</f>
        <v>29346.396116999997</v>
      </c>
    </row>
    <row r="89" spans="1:9" ht="30">
      <c r="A89" s="10" t="s">
        <v>289</v>
      </c>
      <c r="B89" s="17" t="s">
        <v>89</v>
      </c>
      <c r="C89" s="17" t="s">
        <v>10</v>
      </c>
      <c r="D89" s="9" t="s">
        <v>88</v>
      </c>
      <c r="E89" s="10" t="s">
        <v>11</v>
      </c>
      <c r="F89" s="11">
        <f>MEMÓRIA!D76</f>
        <v>200</v>
      </c>
      <c r="G89" s="21">
        <v>3.49</v>
      </c>
      <c r="H89" s="113">
        <f aca="true" t="shared" si="24" ref="H89:H99">G89*(1+$H$13)</f>
        <v>4.274203</v>
      </c>
      <c r="I89" s="113">
        <f aca="true" t="shared" si="25" ref="I89:I99">H89*F89</f>
        <v>854.8406</v>
      </c>
    </row>
    <row r="90" spans="1:9" ht="30">
      <c r="A90" s="10" t="s">
        <v>290</v>
      </c>
      <c r="B90" s="17" t="s">
        <v>91</v>
      </c>
      <c r="C90" s="17" t="s">
        <v>10</v>
      </c>
      <c r="D90" s="9" t="s">
        <v>90</v>
      </c>
      <c r="E90" s="10" t="s">
        <v>11</v>
      </c>
      <c r="F90" s="11">
        <f>MEMÓRIA!D77</f>
        <v>500</v>
      </c>
      <c r="G90" s="21">
        <v>4.35</v>
      </c>
      <c r="H90" s="113">
        <f t="shared" si="24"/>
        <v>5.327444999999999</v>
      </c>
      <c r="I90" s="113">
        <f t="shared" si="25"/>
        <v>2663.7224999999994</v>
      </c>
    </row>
    <row r="91" spans="1:9" ht="30">
      <c r="A91" s="10" t="s">
        <v>291</v>
      </c>
      <c r="B91" s="17" t="s">
        <v>140</v>
      </c>
      <c r="C91" s="17" t="s">
        <v>10</v>
      </c>
      <c r="D91" s="16" t="s">
        <v>139</v>
      </c>
      <c r="E91" s="10" t="s">
        <v>11</v>
      </c>
      <c r="F91" s="11">
        <f>MEMÓRIA!D78</f>
        <v>200</v>
      </c>
      <c r="G91" s="21">
        <v>9.26</v>
      </c>
      <c r="H91" s="113">
        <f t="shared" si="24"/>
        <v>11.340722</v>
      </c>
      <c r="I91" s="113">
        <f t="shared" si="25"/>
        <v>2268.1444</v>
      </c>
    </row>
    <row r="92" spans="1:9" ht="15">
      <c r="A92" s="10" t="s">
        <v>292</v>
      </c>
      <c r="B92" s="17" t="s">
        <v>92</v>
      </c>
      <c r="C92" s="17" t="s">
        <v>10</v>
      </c>
      <c r="D92" s="8" t="s">
        <v>51</v>
      </c>
      <c r="E92" s="10" t="s">
        <v>53</v>
      </c>
      <c r="F92" s="11">
        <f>MEMÓRIA!D79</f>
        <v>7</v>
      </c>
      <c r="G92" s="21">
        <v>25.79</v>
      </c>
      <c r="H92" s="113">
        <f t="shared" si="24"/>
        <v>31.585012999999996</v>
      </c>
      <c r="I92" s="113">
        <f t="shared" si="25"/>
        <v>221.09509099999997</v>
      </c>
    </row>
    <row r="93" spans="1:9" ht="15">
      <c r="A93" s="10" t="s">
        <v>397</v>
      </c>
      <c r="B93" s="17" t="s">
        <v>136</v>
      </c>
      <c r="C93" s="17" t="s">
        <v>10</v>
      </c>
      <c r="D93" s="8" t="s">
        <v>135</v>
      </c>
      <c r="E93" s="10" t="s">
        <v>53</v>
      </c>
      <c r="F93" s="11">
        <f>MEMÓRIA!D80</f>
        <v>1</v>
      </c>
      <c r="G93" s="21">
        <v>25.9</v>
      </c>
      <c r="H93" s="113">
        <f aca="true" t="shared" si="26" ref="H93">G93*(1+$H$13)</f>
        <v>31.719729999999995</v>
      </c>
      <c r="I93" s="113">
        <f aca="true" t="shared" si="27" ref="I93">H93*F93</f>
        <v>31.719729999999995</v>
      </c>
    </row>
    <row r="94" spans="1:9" ht="15">
      <c r="A94" s="10" t="s">
        <v>293</v>
      </c>
      <c r="B94" s="17" t="s">
        <v>94</v>
      </c>
      <c r="C94" s="17" t="s">
        <v>10</v>
      </c>
      <c r="D94" s="8" t="s">
        <v>93</v>
      </c>
      <c r="E94" s="10" t="s">
        <v>53</v>
      </c>
      <c r="F94" s="11">
        <f>MEMÓRIA!D81</f>
        <v>25</v>
      </c>
      <c r="G94" s="21">
        <v>26.12</v>
      </c>
      <c r="H94" s="113">
        <f t="shared" si="24"/>
        <v>31.989164</v>
      </c>
      <c r="I94" s="113">
        <f t="shared" si="25"/>
        <v>799.7291</v>
      </c>
    </row>
    <row r="95" spans="1:9" ht="30">
      <c r="A95" s="10" t="s">
        <v>398</v>
      </c>
      <c r="B95" s="94" t="s">
        <v>96</v>
      </c>
      <c r="C95" s="17" t="s">
        <v>10</v>
      </c>
      <c r="D95" s="9" t="s">
        <v>95</v>
      </c>
      <c r="E95" s="10" t="s">
        <v>11</v>
      </c>
      <c r="F95" s="11">
        <f>MEMÓRIA!D82</f>
        <v>100</v>
      </c>
      <c r="G95" s="120">
        <v>8.45</v>
      </c>
      <c r="H95" s="113">
        <f t="shared" si="24"/>
        <v>10.348714999999999</v>
      </c>
      <c r="I95" s="113">
        <f t="shared" si="25"/>
        <v>1034.8714999999997</v>
      </c>
    </row>
    <row r="96" spans="1:9" ht="38.25">
      <c r="A96" s="10" t="s">
        <v>294</v>
      </c>
      <c r="B96" s="10" t="s">
        <v>337</v>
      </c>
      <c r="C96" s="10" t="s">
        <v>10</v>
      </c>
      <c r="D96" s="7" t="s">
        <v>336</v>
      </c>
      <c r="E96" s="20" t="s">
        <v>13</v>
      </c>
      <c r="F96" s="11">
        <f>MEMÓRIA!D83</f>
        <v>44</v>
      </c>
      <c r="G96" s="21">
        <v>181.91</v>
      </c>
      <c r="H96" s="113">
        <f t="shared" si="24"/>
        <v>222.78517699999998</v>
      </c>
      <c r="I96" s="113">
        <f t="shared" si="25"/>
        <v>9802.547788</v>
      </c>
    </row>
    <row r="97" spans="1:9" ht="63" customHeight="1">
      <c r="A97" s="10" t="s">
        <v>399</v>
      </c>
      <c r="B97" s="77" t="s">
        <v>339</v>
      </c>
      <c r="C97" s="10" t="s">
        <v>10</v>
      </c>
      <c r="D97" s="9" t="s">
        <v>338</v>
      </c>
      <c r="E97" s="10" t="s">
        <v>13</v>
      </c>
      <c r="F97" s="11">
        <f>MEMÓRIA!D84</f>
        <v>88</v>
      </c>
      <c r="G97" s="21">
        <v>96.16</v>
      </c>
      <c r="H97" s="113">
        <f t="shared" si="24"/>
        <v>117.76715199999998</v>
      </c>
      <c r="I97" s="113">
        <f t="shared" si="25"/>
        <v>10363.509375999998</v>
      </c>
    </row>
    <row r="98" spans="1:9" ht="30">
      <c r="A98" s="10" t="s">
        <v>295</v>
      </c>
      <c r="B98" s="17" t="s">
        <v>109</v>
      </c>
      <c r="C98" s="10" t="s">
        <v>10</v>
      </c>
      <c r="D98" s="9" t="s">
        <v>108</v>
      </c>
      <c r="E98" s="10" t="s">
        <v>5</v>
      </c>
      <c r="F98" s="11">
        <f>MEMÓRIA!D85</f>
        <v>1</v>
      </c>
      <c r="G98" s="21">
        <v>675.68</v>
      </c>
      <c r="H98" s="113">
        <f t="shared" si="24"/>
        <v>827.5052959999998</v>
      </c>
      <c r="I98" s="113">
        <f t="shared" si="25"/>
        <v>827.5052959999998</v>
      </c>
    </row>
    <row r="99" spans="1:9" ht="30">
      <c r="A99" s="10" t="s">
        <v>296</v>
      </c>
      <c r="B99" s="17" t="s">
        <v>111</v>
      </c>
      <c r="C99" s="10" t="s">
        <v>10</v>
      </c>
      <c r="D99" s="9" t="s">
        <v>110</v>
      </c>
      <c r="E99" s="10" t="s">
        <v>5</v>
      </c>
      <c r="F99" s="11">
        <f>MEMÓRIA!D86</f>
        <v>16</v>
      </c>
      <c r="G99" s="21">
        <v>24.43</v>
      </c>
      <c r="H99" s="113">
        <f t="shared" si="24"/>
        <v>29.919420999999996</v>
      </c>
      <c r="I99" s="113">
        <f t="shared" si="25"/>
        <v>478.71073599999994</v>
      </c>
    </row>
    <row r="100" spans="1:9" s="15" customFormat="1" ht="26.25" customHeight="1">
      <c r="A100" s="96" t="s">
        <v>303</v>
      </c>
      <c r="B100" s="148"/>
      <c r="C100" s="60"/>
      <c r="D100" s="61" t="s">
        <v>76</v>
      </c>
      <c r="E100" s="62"/>
      <c r="F100" s="63"/>
      <c r="G100" s="118"/>
      <c r="H100" s="64"/>
      <c r="I100" s="66">
        <f>I101</f>
        <v>10561.659712499999</v>
      </c>
    </row>
    <row r="101" spans="1:9" ht="15">
      <c r="A101" s="10" t="s">
        <v>304</v>
      </c>
      <c r="B101" s="17" t="s">
        <v>78</v>
      </c>
      <c r="C101" s="17" t="s">
        <v>10</v>
      </c>
      <c r="D101" s="8" t="s">
        <v>77</v>
      </c>
      <c r="E101" s="10" t="s">
        <v>25</v>
      </c>
      <c r="F101" s="11">
        <f>MEMÓRIA!D88</f>
        <v>97.5</v>
      </c>
      <c r="G101" s="21">
        <v>88.45</v>
      </c>
      <c r="H101" s="113">
        <f>G101*(1+$H$13)</f>
        <v>108.324715</v>
      </c>
      <c r="I101" s="113">
        <f>H101*F101</f>
        <v>10561.659712499999</v>
      </c>
    </row>
    <row r="102" spans="1:9" s="15" customFormat="1" ht="24" customHeight="1">
      <c r="A102" s="96" t="s">
        <v>305</v>
      </c>
      <c r="B102" s="148"/>
      <c r="C102" s="60"/>
      <c r="D102" s="61" t="s">
        <v>54</v>
      </c>
      <c r="E102" s="62"/>
      <c r="F102" s="63"/>
      <c r="G102" s="118"/>
      <c r="H102" s="64"/>
      <c r="I102" s="66">
        <f>SUM(I103:I107)</f>
        <v>130871.89077906797</v>
      </c>
    </row>
    <row r="103" spans="1:9" ht="30">
      <c r="A103" s="17" t="s">
        <v>306</v>
      </c>
      <c r="B103" s="94" t="s">
        <v>299</v>
      </c>
      <c r="C103" s="41" t="s">
        <v>10</v>
      </c>
      <c r="D103" s="9" t="s">
        <v>298</v>
      </c>
      <c r="E103" s="41" t="s">
        <v>25</v>
      </c>
      <c r="F103" s="29">
        <f>MEMÓRIA!D90</f>
        <v>363.4</v>
      </c>
      <c r="G103" s="12">
        <v>191.79</v>
      </c>
      <c r="H103" s="113">
        <f aca="true" t="shared" si="28" ref="H103:H107">G103*(1+$H$13)</f>
        <v>234.88521299999996</v>
      </c>
      <c r="I103" s="113">
        <f aca="true" t="shared" si="29" ref="I103:I107">H103*F103</f>
        <v>85357.28640419999</v>
      </c>
    </row>
    <row r="104" spans="1:9" ht="15">
      <c r="A104" s="17" t="s">
        <v>307</v>
      </c>
      <c r="B104" s="17" t="s">
        <v>132</v>
      </c>
      <c r="C104" s="41" t="s">
        <v>10</v>
      </c>
      <c r="D104" s="15" t="s">
        <v>131</v>
      </c>
      <c r="E104" s="41" t="s">
        <v>25</v>
      </c>
      <c r="F104" s="29">
        <f>MEMÓRIA!D91</f>
        <v>392.472</v>
      </c>
      <c r="G104" s="12">
        <v>70.52</v>
      </c>
      <c r="H104" s="113">
        <f t="shared" si="28"/>
        <v>86.36584399999998</v>
      </c>
      <c r="I104" s="113">
        <f t="shared" si="29"/>
        <v>33896.17552636799</v>
      </c>
    </row>
    <row r="105" spans="1:9" ht="30">
      <c r="A105" s="17" t="s">
        <v>308</v>
      </c>
      <c r="B105" s="94" t="s">
        <v>128</v>
      </c>
      <c r="C105" s="41" t="s">
        <v>10</v>
      </c>
      <c r="D105" s="9" t="s">
        <v>127</v>
      </c>
      <c r="E105" s="41" t="s">
        <v>11</v>
      </c>
      <c r="F105" s="29">
        <f>MEMÓRIA!D92</f>
        <v>33.33</v>
      </c>
      <c r="G105" s="12">
        <v>31.5</v>
      </c>
      <c r="H105" s="113">
        <f t="shared" si="28"/>
        <v>38.57805</v>
      </c>
      <c r="I105" s="113">
        <f t="shared" si="29"/>
        <v>1285.8064064999999</v>
      </c>
    </row>
    <row r="106" spans="1:9" ht="15">
      <c r="A106" s="17" t="s">
        <v>309</v>
      </c>
      <c r="B106" s="17" t="s">
        <v>134</v>
      </c>
      <c r="C106" s="41" t="s">
        <v>10</v>
      </c>
      <c r="D106" s="15" t="s">
        <v>133</v>
      </c>
      <c r="E106" s="41" t="s">
        <v>11</v>
      </c>
      <c r="F106" s="29">
        <f>MEMÓRIA!D93</f>
        <v>90</v>
      </c>
      <c r="G106" s="12">
        <v>39.5</v>
      </c>
      <c r="H106" s="113">
        <f t="shared" si="28"/>
        <v>48.37564999999999</v>
      </c>
      <c r="I106" s="113">
        <f t="shared" si="29"/>
        <v>4353.808499999999</v>
      </c>
    </row>
    <row r="107" spans="1:9" ht="15">
      <c r="A107" s="17" t="s">
        <v>310</v>
      </c>
      <c r="B107" s="17" t="s">
        <v>80</v>
      </c>
      <c r="C107" s="17" t="s">
        <v>10</v>
      </c>
      <c r="D107" s="8" t="s">
        <v>79</v>
      </c>
      <c r="E107" s="17" t="s">
        <v>11</v>
      </c>
      <c r="F107" s="29">
        <f>MEMÓRIA!D94</f>
        <v>44.08</v>
      </c>
      <c r="G107" s="12">
        <v>110.75</v>
      </c>
      <c r="H107" s="113">
        <f t="shared" si="28"/>
        <v>135.635525</v>
      </c>
      <c r="I107" s="113">
        <f t="shared" si="29"/>
        <v>5978.813942</v>
      </c>
    </row>
    <row r="108" spans="1:9" s="15" customFormat="1" ht="27" customHeight="1">
      <c r="A108" s="96" t="s">
        <v>322</v>
      </c>
      <c r="B108" s="148"/>
      <c r="C108" s="60"/>
      <c r="D108" s="61" t="s">
        <v>81</v>
      </c>
      <c r="E108" s="62"/>
      <c r="F108" s="63"/>
      <c r="G108" s="118"/>
      <c r="H108" s="64"/>
      <c r="I108" s="66">
        <f>SUM(I109:I111)</f>
        <v>40234.6257586</v>
      </c>
    </row>
    <row r="109" spans="1:9" ht="15">
      <c r="A109" s="17" t="s">
        <v>323</v>
      </c>
      <c r="B109" s="25" t="s">
        <v>312</v>
      </c>
      <c r="C109" s="42" t="s">
        <v>10</v>
      </c>
      <c r="D109" s="28" t="s">
        <v>311</v>
      </c>
      <c r="E109" s="17" t="s">
        <v>25</v>
      </c>
      <c r="F109" s="29">
        <f>MEMÓRIA!D96</f>
        <v>503.38</v>
      </c>
      <c r="G109" s="12">
        <v>33.07</v>
      </c>
      <c r="H109" s="113">
        <f aca="true" t="shared" si="30" ref="H109:H113">G109*(1+$H$13)</f>
        <v>40.500828999999996</v>
      </c>
      <c r="I109" s="113">
        <f aca="true" t="shared" si="31" ref="I109:I111">H109*F109</f>
        <v>20387.30730202</v>
      </c>
    </row>
    <row r="110" spans="1:9" ht="15">
      <c r="A110" s="17" t="s">
        <v>324</v>
      </c>
      <c r="B110" s="94" t="s">
        <v>314</v>
      </c>
      <c r="C110" s="42" t="s">
        <v>10</v>
      </c>
      <c r="D110" s="15" t="s">
        <v>313</v>
      </c>
      <c r="E110" s="17" t="s">
        <v>25</v>
      </c>
      <c r="F110" s="29">
        <f>MEMÓRIA!D97</f>
        <v>293.91</v>
      </c>
      <c r="G110" s="12">
        <v>48.66</v>
      </c>
      <c r="H110" s="113">
        <f t="shared" si="30"/>
        <v>59.59390199999999</v>
      </c>
      <c r="I110" s="113">
        <f>H110*F110</f>
        <v>17515.24373682</v>
      </c>
    </row>
    <row r="111" spans="1:9" ht="15">
      <c r="A111" s="17" t="s">
        <v>325</v>
      </c>
      <c r="B111" s="17" t="s">
        <v>83</v>
      </c>
      <c r="C111" s="17" t="s">
        <v>10</v>
      </c>
      <c r="D111" s="8" t="s">
        <v>82</v>
      </c>
      <c r="E111" s="17" t="s">
        <v>25</v>
      </c>
      <c r="F111" s="29">
        <f>MEMÓRIA!D98</f>
        <v>40.08</v>
      </c>
      <c r="G111" s="12">
        <v>47.51</v>
      </c>
      <c r="H111" s="113">
        <f t="shared" si="30"/>
        <v>58.18549699999999</v>
      </c>
      <c r="I111" s="113">
        <f t="shared" si="31"/>
        <v>2332.0747197599994</v>
      </c>
    </row>
    <row r="112" spans="1:9" ht="15">
      <c r="A112" s="96" t="s">
        <v>375</v>
      </c>
      <c r="B112" s="148"/>
      <c r="C112" s="60"/>
      <c r="D112" s="61" t="s">
        <v>124</v>
      </c>
      <c r="E112" s="62"/>
      <c r="F112" s="63"/>
      <c r="G112" s="118"/>
      <c r="H112" s="64"/>
      <c r="I112" s="66">
        <f>I113</f>
        <v>1352.4019184</v>
      </c>
    </row>
    <row r="113" spans="1:9" ht="15">
      <c r="A113" s="17" t="s">
        <v>323</v>
      </c>
      <c r="B113" s="25" t="s">
        <v>377</v>
      </c>
      <c r="C113" s="42" t="s">
        <v>10</v>
      </c>
      <c r="D113" s="28" t="s">
        <v>376</v>
      </c>
      <c r="E113" s="17" t="s">
        <v>25</v>
      </c>
      <c r="F113" s="29">
        <f>MEMÓRIA!D100</f>
        <v>5.2</v>
      </c>
      <c r="G113" s="12">
        <v>212.36</v>
      </c>
      <c r="H113" s="113">
        <f t="shared" si="30"/>
        <v>260.077292</v>
      </c>
      <c r="I113" s="113">
        <f aca="true" t="shared" si="32" ref="I113">H113*F113</f>
        <v>1352.4019184</v>
      </c>
    </row>
    <row r="114" spans="1:9" ht="15">
      <c r="A114" s="96" t="s">
        <v>31</v>
      </c>
      <c r="B114" s="148"/>
      <c r="C114" s="60"/>
      <c r="D114" s="61" t="s">
        <v>326</v>
      </c>
      <c r="E114" s="62"/>
      <c r="F114" s="63"/>
      <c r="G114" s="118"/>
      <c r="H114" s="64"/>
      <c r="I114" s="65">
        <f>I115+I119+I126+I128+I130+I132+I135</f>
        <v>418159.6473764719</v>
      </c>
    </row>
    <row r="115" spans="1:9" ht="15">
      <c r="A115" s="96" t="s">
        <v>32</v>
      </c>
      <c r="B115" s="148"/>
      <c r="C115" s="60"/>
      <c r="D115" s="61" t="s">
        <v>12</v>
      </c>
      <c r="E115" s="62"/>
      <c r="F115" s="63"/>
      <c r="G115" s="118"/>
      <c r="H115" s="64"/>
      <c r="I115" s="65">
        <f>SUM(I116:I118)</f>
        <v>1727.3892842639998</v>
      </c>
    </row>
    <row r="116" spans="1:9" ht="36">
      <c r="A116" s="17" t="s">
        <v>327</v>
      </c>
      <c r="B116" s="25" t="s">
        <v>26</v>
      </c>
      <c r="C116" s="10" t="s">
        <v>10</v>
      </c>
      <c r="D116" s="24" t="s">
        <v>343</v>
      </c>
      <c r="E116" s="25" t="s">
        <v>28</v>
      </c>
      <c r="F116" s="29">
        <f>MEMÓRIA!D103</f>
        <v>5.795999999999999</v>
      </c>
      <c r="G116" s="12">
        <v>81.44</v>
      </c>
      <c r="H116" s="113">
        <f aca="true" t="shared" si="33" ref="H116:H118">G116*(1+$H$13)</f>
        <v>99.73956799999999</v>
      </c>
      <c r="I116" s="113">
        <f aca="true" t="shared" si="34" ref="I116">H116*F116</f>
        <v>578.0905361279999</v>
      </c>
    </row>
    <row r="117" spans="1:9" ht="15">
      <c r="A117" s="97" t="s">
        <v>328</v>
      </c>
      <c r="B117" s="25" t="s">
        <v>30</v>
      </c>
      <c r="C117" s="10" t="s">
        <v>10</v>
      </c>
      <c r="D117" s="28" t="s">
        <v>29</v>
      </c>
      <c r="E117" s="25" t="s">
        <v>28</v>
      </c>
      <c r="F117" s="29">
        <f>MEMÓRIA!D104</f>
        <v>0.6720000000000002</v>
      </c>
      <c r="G117" s="12">
        <v>223.96</v>
      </c>
      <c r="H117" s="113">
        <f t="shared" si="33"/>
        <v>274.283812</v>
      </c>
      <c r="I117" s="113">
        <f aca="true" t="shared" si="35" ref="I117:I118">H117*F117</f>
        <v>184.31872166400004</v>
      </c>
    </row>
    <row r="118" spans="1:9" ht="48">
      <c r="A118" s="17" t="s">
        <v>335</v>
      </c>
      <c r="B118" s="25" t="s">
        <v>113</v>
      </c>
      <c r="C118" s="10" t="s">
        <v>10</v>
      </c>
      <c r="D118" s="24" t="s">
        <v>344</v>
      </c>
      <c r="E118" s="25" t="s">
        <v>28</v>
      </c>
      <c r="F118" s="29">
        <f>MEMÓRIA!D105</f>
        <v>6.468</v>
      </c>
      <c r="G118" s="12">
        <v>121.82</v>
      </c>
      <c r="H118" s="113">
        <f t="shared" si="33"/>
        <v>149.192954</v>
      </c>
      <c r="I118" s="113">
        <f t="shared" si="35"/>
        <v>964.9800264719998</v>
      </c>
    </row>
    <row r="119" spans="1:9" ht="15">
      <c r="A119" s="96" t="s">
        <v>35</v>
      </c>
      <c r="B119" s="148"/>
      <c r="C119" s="60"/>
      <c r="D119" s="61" t="s">
        <v>58</v>
      </c>
      <c r="E119" s="62"/>
      <c r="F119" s="63"/>
      <c r="G119" s="118"/>
      <c r="H119" s="64"/>
      <c r="I119" s="65">
        <f>SUM(I120:I125)</f>
        <v>19256.231257088</v>
      </c>
    </row>
    <row r="120" spans="1:9" ht="30">
      <c r="A120" s="17" t="s">
        <v>329</v>
      </c>
      <c r="B120" s="17" t="s">
        <v>64</v>
      </c>
      <c r="C120" s="10" t="s">
        <v>10</v>
      </c>
      <c r="D120" s="9" t="s">
        <v>59</v>
      </c>
      <c r="E120" s="25" t="s">
        <v>28</v>
      </c>
      <c r="F120" s="29">
        <f>MEMÓRIA!D107</f>
        <v>4.608</v>
      </c>
      <c r="G120" s="12">
        <v>61.08</v>
      </c>
      <c r="H120" s="113">
        <f aca="true" t="shared" si="36" ref="H120:H129">G120*(1+$H$13)</f>
        <v>74.80467599999999</v>
      </c>
      <c r="I120" s="113">
        <f aca="true" t="shared" si="37" ref="I120:I125">H120*F120</f>
        <v>344.6999470079999</v>
      </c>
    </row>
    <row r="121" spans="1:9" ht="15">
      <c r="A121" s="17" t="s">
        <v>330</v>
      </c>
      <c r="B121" s="25" t="s">
        <v>187</v>
      </c>
      <c r="C121" s="10" t="s">
        <v>10</v>
      </c>
      <c r="D121" s="24" t="s">
        <v>186</v>
      </c>
      <c r="E121" s="25" t="s">
        <v>28</v>
      </c>
      <c r="F121" s="29">
        <f>MEMÓRIA!D108</f>
        <v>4.608</v>
      </c>
      <c r="G121" s="12">
        <v>486.36</v>
      </c>
      <c r="H121" s="113">
        <f t="shared" si="36"/>
        <v>595.645092</v>
      </c>
      <c r="I121" s="113">
        <f t="shared" si="37"/>
        <v>2744.7325839359996</v>
      </c>
    </row>
    <row r="122" spans="1:9" ht="30">
      <c r="A122" s="17" t="s">
        <v>331</v>
      </c>
      <c r="B122" s="17" t="s">
        <v>65</v>
      </c>
      <c r="C122" s="10" t="s">
        <v>10</v>
      </c>
      <c r="D122" s="9" t="s">
        <v>61</v>
      </c>
      <c r="E122" s="25" t="s">
        <v>28</v>
      </c>
      <c r="F122" s="29">
        <f>MEMÓRIA!D109</f>
        <v>4.608</v>
      </c>
      <c r="G122" s="12">
        <v>171.74</v>
      </c>
      <c r="H122" s="113">
        <f t="shared" si="36"/>
        <v>210.32997799999998</v>
      </c>
      <c r="I122" s="113">
        <f t="shared" si="37"/>
        <v>969.2005386239998</v>
      </c>
    </row>
    <row r="123" spans="1:9" ht="15">
      <c r="A123" s="17" t="s">
        <v>332</v>
      </c>
      <c r="B123" s="25" t="s">
        <v>66</v>
      </c>
      <c r="C123" s="10" t="s">
        <v>10</v>
      </c>
      <c r="D123" s="24" t="s">
        <v>62</v>
      </c>
      <c r="E123" s="25" t="s">
        <v>25</v>
      </c>
      <c r="F123" s="29">
        <f>MEMÓRIA!D110</f>
        <v>23.040000000000003</v>
      </c>
      <c r="G123" s="12">
        <v>101.6</v>
      </c>
      <c r="H123" s="113">
        <f t="shared" si="36"/>
        <v>124.42951999999998</v>
      </c>
      <c r="I123" s="113">
        <f t="shared" si="37"/>
        <v>2866.8561408</v>
      </c>
    </row>
    <row r="124" spans="1:9" ht="15">
      <c r="A124" s="17" t="s">
        <v>333</v>
      </c>
      <c r="B124" s="25" t="s">
        <v>67</v>
      </c>
      <c r="C124" s="10" t="s">
        <v>10</v>
      </c>
      <c r="D124" s="24" t="s">
        <v>63</v>
      </c>
      <c r="E124" s="25" t="s">
        <v>17</v>
      </c>
      <c r="F124" s="29">
        <f>MEMÓRIA!D111</f>
        <v>368.64</v>
      </c>
      <c r="G124" s="12">
        <v>11.34</v>
      </c>
      <c r="H124" s="113">
        <f t="shared" si="36"/>
        <v>13.888098</v>
      </c>
      <c r="I124" s="113">
        <f t="shared" si="37"/>
        <v>5119.708446719999</v>
      </c>
    </row>
    <row r="125" spans="1:9" ht="15">
      <c r="A125" s="17" t="s">
        <v>334</v>
      </c>
      <c r="B125" s="25" t="s">
        <v>185</v>
      </c>
      <c r="C125" s="10" t="s">
        <v>10</v>
      </c>
      <c r="D125" s="24" t="s">
        <v>184</v>
      </c>
      <c r="E125" s="25" t="s">
        <v>11</v>
      </c>
      <c r="F125" s="29">
        <f>MEMÓRIA!D112</f>
        <v>80</v>
      </c>
      <c r="G125" s="12">
        <v>73.6</v>
      </c>
      <c r="H125" s="113">
        <f t="shared" si="36"/>
        <v>90.13791999999998</v>
      </c>
      <c r="I125" s="113">
        <f t="shared" si="37"/>
        <v>7211.033599999999</v>
      </c>
    </row>
    <row r="126" spans="1:9" ht="15">
      <c r="A126" s="96" t="s">
        <v>107</v>
      </c>
      <c r="B126" s="148"/>
      <c r="C126" s="60"/>
      <c r="D126" s="61" t="s">
        <v>352</v>
      </c>
      <c r="E126" s="62"/>
      <c r="F126" s="63"/>
      <c r="G126" s="118"/>
      <c r="H126" s="64"/>
      <c r="I126" s="65">
        <f>I127</f>
        <v>212482.29786713998</v>
      </c>
    </row>
    <row r="127" spans="1:9" ht="45">
      <c r="A127" s="17" t="s">
        <v>355</v>
      </c>
      <c r="B127" s="17" t="s">
        <v>125</v>
      </c>
      <c r="C127" s="17" t="s">
        <v>10</v>
      </c>
      <c r="D127" s="9" t="s">
        <v>353</v>
      </c>
      <c r="E127" s="17" t="s">
        <v>354</v>
      </c>
      <c r="F127" s="29">
        <f>MEMÓRIA!D114</f>
        <v>7533.54</v>
      </c>
      <c r="G127" s="12">
        <v>23.03</v>
      </c>
      <c r="H127" s="113">
        <f t="shared" si="36"/>
        <v>28.204841</v>
      </c>
      <c r="I127" s="113">
        <f aca="true" t="shared" si="38" ref="I127">H127*F127</f>
        <v>212482.29786713998</v>
      </c>
    </row>
    <row r="128" spans="1:9" ht="15">
      <c r="A128" s="96" t="s">
        <v>357</v>
      </c>
      <c r="B128" s="148"/>
      <c r="C128" s="60"/>
      <c r="D128" s="61" t="s">
        <v>54</v>
      </c>
      <c r="E128" s="62"/>
      <c r="F128" s="63"/>
      <c r="G128" s="118"/>
      <c r="H128" s="64"/>
      <c r="I128" s="65">
        <f>I129</f>
        <v>120767.31649085996</v>
      </c>
    </row>
    <row r="129" spans="1:9" ht="45">
      <c r="A129" s="17" t="s">
        <v>363</v>
      </c>
      <c r="B129" s="17" t="s">
        <v>359</v>
      </c>
      <c r="C129" s="17" t="s">
        <v>10</v>
      </c>
      <c r="D129" s="9" t="s">
        <v>358</v>
      </c>
      <c r="E129" s="17" t="s">
        <v>25</v>
      </c>
      <c r="F129" s="29">
        <f>MEMÓRIA!D116</f>
        <v>669.6299999999999</v>
      </c>
      <c r="G129" s="12">
        <v>147.26</v>
      </c>
      <c r="H129" s="113">
        <f t="shared" si="36"/>
        <v>180.34932199999997</v>
      </c>
      <c r="I129" s="113">
        <f aca="true" t="shared" si="39" ref="I129">H129*F129</f>
        <v>120767.31649085996</v>
      </c>
    </row>
    <row r="130" spans="1:9" ht="15">
      <c r="A130" s="96" t="s">
        <v>364</v>
      </c>
      <c r="B130" s="148"/>
      <c r="C130" s="60"/>
      <c r="D130" s="61" t="s">
        <v>361</v>
      </c>
      <c r="E130" s="62"/>
      <c r="F130" s="63"/>
      <c r="G130" s="118"/>
      <c r="H130" s="64"/>
      <c r="I130" s="65">
        <f>I131</f>
        <v>298.0282956</v>
      </c>
    </row>
    <row r="131" spans="1:9" ht="15">
      <c r="A131" s="17" t="s">
        <v>365</v>
      </c>
      <c r="B131" s="17" t="s">
        <v>99</v>
      </c>
      <c r="C131" s="17" t="s">
        <v>10</v>
      </c>
      <c r="D131" s="8" t="s">
        <v>98</v>
      </c>
      <c r="E131" s="10" t="s">
        <v>28</v>
      </c>
      <c r="F131" s="11">
        <f>MEMÓRIA!D118</f>
        <v>0.28</v>
      </c>
      <c r="G131" s="120">
        <v>869.1</v>
      </c>
      <c r="H131" s="113">
        <f aca="true" t="shared" si="40" ref="H131:H133">G131*(1+$H$13)</f>
        <v>1064.3867699999998</v>
      </c>
      <c r="I131" s="113">
        <f aca="true" t="shared" si="41" ref="I131">H131*F131</f>
        <v>298.0282956</v>
      </c>
    </row>
    <row r="132" spans="1:9" ht="15">
      <c r="A132" s="96" t="s">
        <v>366</v>
      </c>
      <c r="B132" s="148"/>
      <c r="C132" s="60"/>
      <c r="D132" s="61" t="s">
        <v>81</v>
      </c>
      <c r="E132" s="62"/>
      <c r="F132" s="63"/>
      <c r="G132" s="118"/>
      <c r="H132" s="64"/>
      <c r="I132" s="65">
        <f>I133+I134</f>
        <v>46720.065758519995</v>
      </c>
    </row>
    <row r="133" spans="1:9" ht="15">
      <c r="A133" s="17" t="s">
        <v>370</v>
      </c>
      <c r="B133" s="17" t="s">
        <v>368</v>
      </c>
      <c r="C133" s="17" t="s">
        <v>10</v>
      </c>
      <c r="D133" s="8" t="s">
        <v>367</v>
      </c>
      <c r="E133" s="10" t="s">
        <v>354</v>
      </c>
      <c r="F133" s="11">
        <f>MEMÓRIA!D120</f>
        <v>7533.54</v>
      </c>
      <c r="G133" s="120">
        <v>3.84</v>
      </c>
      <c r="H133" s="113">
        <f t="shared" si="40"/>
        <v>4.7028479999999995</v>
      </c>
      <c r="I133" s="113">
        <f aca="true" t="shared" si="42" ref="I133">H133*F133</f>
        <v>35429.09352192</v>
      </c>
    </row>
    <row r="134" spans="1:9" ht="15">
      <c r="A134" s="17" t="s">
        <v>407</v>
      </c>
      <c r="B134" s="17" t="s">
        <v>416</v>
      </c>
      <c r="C134" s="17" t="s">
        <v>10</v>
      </c>
      <c r="D134" s="28" t="s">
        <v>415</v>
      </c>
      <c r="E134" s="10" t="s">
        <v>25</v>
      </c>
      <c r="F134" s="11">
        <f>MEMÓRIA!D121</f>
        <v>317.79999999999995</v>
      </c>
      <c r="G134" s="120">
        <v>29.01</v>
      </c>
      <c r="H134" s="113">
        <f aca="true" t="shared" si="43" ref="H134">G134*(1+$H$13)</f>
        <v>35.528546999999996</v>
      </c>
      <c r="I134" s="113">
        <f aca="true" t="shared" si="44" ref="I134">H134*F134</f>
        <v>11290.972236599997</v>
      </c>
    </row>
    <row r="135" spans="1:9" ht="15">
      <c r="A135" s="96" t="s">
        <v>392</v>
      </c>
      <c r="B135" s="148"/>
      <c r="C135" s="148"/>
      <c r="D135" s="61" t="s">
        <v>50</v>
      </c>
      <c r="E135" s="62"/>
      <c r="F135" s="63"/>
      <c r="G135" s="118"/>
      <c r="H135" s="64"/>
      <c r="I135" s="65">
        <f>SUM(I136:I141)</f>
        <v>16908.318422999997</v>
      </c>
    </row>
    <row r="136" spans="1:9" ht="30">
      <c r="A136" s="10" t="s">
        <v>394</v>
      </c>
      <c r="B136" s="17" t="s">
        <v>89</v>
      </c>
      <c r="C136" s="17" t="s">
        <v>10</v>
      </c>
      <c r="D136" s="9" t="s">
        <v>88</v>
      </c>
      <c r="E136" s="10" t="s">
        <v>11</v>
      </c>
      <c r="F136" s="11">
        <f>MEMÓRIA!D123</f>
        <v>150</v>
      </c>
      <c r="G136" s="21">
        <v>3.49</v>
      </c>
      <c r="H136" s="113">
        <f aca="true" t="shared" si="45" ref="H136">G136*(1+$H$13)</f>
        <v>4.274203</v>
      </c>
      <c r="I136" s="113">
        <f aca="true" t="shared" si="46" ref="I136">H136*F136</f>
        <v>641.13045</v>
      </c>
    </row>
    <row r="137" spans="1:9" ht="30">
      <c r="A137" s="17" t="s">
        <v>395</v>
      </c>
      <c r="B137" s="17" t="s">
        <v>396</v>
      </c>
      <c r="C137" s="17" t="s">
        <v>10</v>
      </c>
      <c r="D137" s="9" t="s">
        <v>393</v>
      </c>
      <c r="E137" s="10" t="s">
        <v>11</v>
      </c>
      <c r="F137" s="11">
        <f>MEMÓRIA!D124</f>
        <v>150</v>
      </c>
      <c r="G137" s="120">
        <v>13.36</v>
      </c>
      <c r="H137" s="150">
        <f aca="true" t="shared" si="47" ref="H137:H141">G137*(1+$H$13)</f>
        <v>16.361991999999997</v>
      </c>
      <c r="I137" s="150">
        <f aca="true" t="shared" si="48" ref="I137:I141">H137*F137</f>
        <v>2454.2987999999996</v>
      </c>
    </row>
    <row r="138" spans="1:9" ht="15">
      <c r="A138" s="10" t="s">
        <v>400</v>
      </c>
      <c r="B138" s="17" t="s">
        <v>92</v>
      </c>
      <c r="C138" s="17" t="s">
        <v>10</v>
      </c>
      <c r="D138" s="8" t="s">
        <v>51</v>
      </c>
      <c r="E138" s="10" t="s">
        <v>53</v>
      </c>
      <c r="F138" s="11">
        <f>MEMÓRIA!D125</f>
        <v>1</v>
      </c>
      <c r="G138" s="21">
        <v>25.79</v>
      </c>
      <c r="H138" s="113">
        <f t="shared" si="47"/>
        <v>31.585012999999996</v>
      </c>
      <c r="I138" s="113">
        <f t="shared" si="48"/>
        <v>31.585012999999996</v>
      </c>
    </row>
    <row r="139" spans="1:9" ht="15">
      <c r="A139" s="10" t="s">
        <v>401</v>
      </c>
      <c r="B139" s="17" t="s">
        <v>136</v>
      </c>
      <c r="C139" s="17" t="s">
        <v>10</v>
      </c>
      <c r="D139" s="8" t="s">
        <v>135</v>
      </c>
      <c r="E139" s="10" t="s">
        <v>53</v>
      </c>
      <c r="F139" s="11">
        <f>MEMÓRIA!D126</f>
        <v>1</v>
      </c>
      <c r="G139" s="21">
        <v>25.9</v>
      </c>
      <c r="H139" s="113">
        <f t="shared" si="47"/>
        <v>31.719729999999995</v>
      </c>
      <c r="I139" s="113">
        <f t="shared" si="48"/>
        <v>31.719729999999995</v>
      </c>
    </row>
    <row r="140" spans="1:9" ht="38.25">
      <c r="A140" s="10" t="s">
        <v>402</v>
      </c>
      <c r="B140" s="10" t="s">
        <v>337</v>
      </c>
      <c r="C140" s="10" t="s">
        <v>10</v>
      </c>
      <c r="D140" s="7" t="s">
        <v>336</v>
      </c>
      <c r="E140" s="20" t="s">
        <v>13</v>
      </c>
      <c r="F140" s="11">
        <f>MEMÓRIA!D127</f>
        <v>30</v>
      </c>
      <c r="G140" s="21">
        <v>181.91</v>
      </c>
      <c r="H140" s="113">
        <f t="shared" si="47"/>
        <v>222.78517699999998</v>
      </c>
      <c r="I140" s="113">
        <f t="shared" si="48"/>
        <v>6683.55531</v>
      </c>
    </row>
    <row r="141" spans="1:9" ht="30">
      <c r="A141" s="10" t="s">
        <v>403</v>
      </c>
      <c r="B141" s="77" t="s">
        <v>339</v>
      </c>
      <c r="C141" s="10" t="s">
        <v>10</v>
      </c>
      <c r="D141" s="9" t="s">
        <v>338</v>
      </c>
      <c r="E141" s="10" t="s">
        <v>13</v>
      </c>
      <c r="F141" s="11">
        <f>MEMÓRIA!D128</f>
        <v>60</v>
      </c>
      <c r="G141" s="21">
        <v>96.16</v>
      </c>
      <c r="H141" s="113">
        <f t="shared" si="47"/>
        <v>117.76715199999998</v>
      </c>
      <c r="I141" s="113">
        <f t="shared" si="48"/>
        <v>7066.029119999999</v>
      </c>
    </row>
    <row r="142" spans="1:11" ht="36" customHeight="1">
      <c r="A142" s="100"/>
      <c r="B142" s="44"/>
      <c r="C142" s="44"/>
      <c r="D142" s="147"/>
      <c r="E142" s="175" t="s">
        <v>152</v>
      </c>
      <c r="F142" s="175"/>
      <c r="G142" s="175"/>
      <c r="H142" s="175"/>
      <c r="I142" s="149">
        <f>I114+I21+I17</f>
        <v>1299965.1820231609</v>
      </c>
      <c r="K142" s="154"/>
    </row>
    <row r="144" spans="5:9" ht="15">
      <c r="E144" s="168" t="s">
        <v>371</v>
      </c>
      <c r="F144" s="168"/>
      <c r="G144" s="168"/>
      <c r="H144" s="168"/>
      <c r="I144" s="168"/>
    </row>
    <row r="145" spans="5:11" ht="15">
      <c r="E145" s="18"/>
      <c r="G145" s="121"/>
      <c r="H145" s="18"/>
      <c r="I145" s="18"/>
      <c r="K145" s="154"/>
    </row>
    <row r="146" ht="15">
      <c r="K146" s="154"/>
    </row>
    <row r="147" spans="5:9" ht="15">
      <c r="E147" s="168" t="s">
        <v>372</v>
      </c>
      <c r="F147" s="168"/>
      <c r="G147" s="168"/>
      <c r="H147" s="168"/>
      <c r="I147" s="168"/>
    </row>
    <row r="148" spans="5:9" ht="15">
      <c r="E148" s="168" t="s">
        <v>373</v>
      </c>
      <c r="F148" s="168"/>
      <c r="G148" s="168"/>
      <c r="H148" s="168"/>
      <c r="I148" s="168"/>
    </row>
    <row r="149" spans="5:9" ht="15">
      <c r="E149" s="168" t="s">
        <v>374</v>
      </c>
      <c r="F149" s="168"/>
      <c r="G149" s="168"/>
      <c r="H149" s="168"/>
      <c r="I149" s="168"/>
    </row>
    <row r="150" spans="5:9" ht="15">
      <c r="E150" s="168"/>
      <c r="F150" s="168"/>
      <c r="G150" s="168"/>
      <c r="H150" s="168"/>
      <c r="I150" s="168"/>
    </row>
  </sheetData>
  <mergeCells count="9">
    <mergeCell ref="E148:I148"/>
    <mergeCell ref="E149:I149"/>
    <mergeCell ref="E150:I150"/>
    <mergeCell ref="G5:G7"/>
    <mergeCell ref="G9:G12"/>
    <mergeCell ref="E144:I144"/>
    <mergeCell ref="E147:I147"/>
    <mergeCell ref="A8:I8"/>
    <mergeCell ref="E142:H142"/>
  </mergeCells>
  <conditionalFormatting sqref="E50:G51 E47:G47 F52:G52 B24:D24 B26:D28 F57:F59 E61:G66 F67:G75 E70:E75 A55:A59 B117:D117 A89:A99 E89:G95 E76:G83 A61:A83">
    <cfRule type="expression" priority="455" dxfId="1">
      <formula>IF($L24="I",TRUE,FALSE)</formula>
    </cfRule>
    <cfRule type="expression" priority="456" dxfId="0">
      <formula>IF($L24="T",TRUE,FALSE)</formula>
    </cfRule>
  </conditionalFormatting>
  <conditionalFormatting sqref="C24 C26:C28 C117">
    <cfRule type="expression" priority="454" dxfId="208">
      <formula>IF($L24="I",TRUE,FALSE)</formula>
    </cfRule>
  </conditionalFormatting>
  <conditionalFormatting sqref="B29:D31">
    <cfRule type="expression" priority="388" dxfId="1">
      <formula>IF($L29="I",TRUE,FALSE)</formula>
    </cfRule>
    <cfRule type="expression" priority="389" dxfId="0">
      <formula>IF($L29="T",TRUE,FALSE)</formula>
    </cfRule>
  </conditionalFormatting>
  <conditionalFormatting sqref="C29:C31">
    <cfRule type="expression" priority="387" dxfId="208">
      <formula>IF($L29="I",TRUE,FALSE)</formula>
    </cfRule>
  </conditionalFormatting>
  <conditionalFormatting sqref="A25 I25 E25:G25">
    <cfRule type="expression" priority="385" dxfId="1">
      <formula>IF($L25="I",TRUE,FALSE)</formula>
    </cfRule>
    <cfRule type="expression" priority="386" dxfId="0">
      <formula>IF($L25="T",TRUE,FALSE)</formula>
    </cfRule>
  </conditionalFormatting>
  <conditionalFormatting sqref="A32 I32 E32:G32">
    <cfRule type="expression" priority="383" dxfId="1">
      <formula>IF($L32="I",TRUE,FALSE)</formula>
    </cfRule>
    <cfRule type="expression" priority="384" dxfId="0">
      <formula>IF($L32="T",TRUE,FALSE)</formula>
    </cfRule>
  </conditionalFormatting>
  <conditionalFormatting sqref="C34:C38">
    <cfRule type="expression" priority="381" dxfId="1">
      <formula>IF($L34="I",TRUE,FALSE)</formula>
    </cfRule>
    <cfRule type="expression" priority="382" dxfId="0">
      <formula>IF($L34="T",TRUE,FALSE)</formula>
    </cfRule>
  </conditionalFormatting>
  <conditionalFormatting sqref="C34:C38">
    <cfRule type="expression" priority="380" dxfId="208">
      <formula>IF($L34="I",TRUE,FALSE)</formula>
    </cfRule>
  </conditionalFormatting>
  <conditionalFormatting sqref="A39 I39 E39:G39">
    <cfRule type="expression" priority="378" dxfId="1">
      <formula>IF($L39="I",TRUE,FALSE)</formula>
    </cfRule>
    <cfRule type="expression" priority="379" dxfId="0">
      <formula>IF($L39="T",TRUE,FALSE)</formula>
    </cfRule>
  </conditionalFormatting>
  <conditionalFormatting sqref="E41:G41">
    <cfRule type="expression" priority="376" dxfId="1">
      <formula>IF($L41="I",TRUE,FALSE)</formula>
    </cfRule>
    <cfRule type="expression" priority="377" dxfId="0">
      <formula>IF($L41="T",TRUE,FALSE)</formula>
    </cfRule>
  </conditionalFormatting>
  <conditionalFormatting sqref="A42 I42 E42:G42">
    <cfRule type="expression" priority="374" dxfId="1">
      <formula>IF($L42="I",TRUE,FALSE)</formula>
    </cfRule>
    <cfRule type="expression" priority="375" dxfId="0">
      <formula>IF($L42="T",TRUE,FALSE)</formula>
    </cfRule>
  </conditionalFormatting>
  <conditionalFormatting sqref="F45">
    <cfRule type="expression" priority="372" dxfId="1">
      <formula>IF($L45="I",TRUE,FALSE)</formula>
    </cfRule>
    <cfRule type="expression" priority="373" dxfId="0">
      <formula>IF($L45="T",TRUE,FALSE)</formula>
    </cfRule>
  </conditionalFormatting>
  <conditionalFormatting sqref="A48 I48 E48:G48">
    <cfRule type="expression" priority="370" dxfId="1">
      <formula>IF($L48="I",TRUE,FALSE)</formula>
    </cfRule>
    <cfRule type="expression" priority="371" dxfId="0">
      <formula>IF($L48="T",TRUE,FALSE)</formula>
    </cfRule>
  </conditionalFormatting>
  <conditionalFormatting sqref="E49:G49">
    <cfRule type="expression" priority="368" dxfId="1">
      <formula>IF($L49="I",TRUE,FALSE)</formula>
    </cfRule>
    <cfRule type="expression" priority="369" dxfId="0">
      <formula>IF($L49="T",TRUE,FALSE)</formula>
    </cfRule>
  </conditionalFormatting>
  <conditionalFormatting sqref="E56:G56">
    <cfRule type="expression" priority="364" dxfId="1">
      <formula>IF($L56="I",TRUE,FALSE)</formula>
    </cfRule>
    <cfRule type="expression" priority="365" dxfId="0">
      <formula>IF($L56="T",TRUE,FALSE)</formula>
    </cfRule>
  </conditionalFormatting>
  <conditionalFormatting sqref="A53 I53 E53:G53">
    <cfRule type="expression" priority="362" dxfId="1">
      <formula>IF($L53="I",TRUE,FALSE)</formula>
    </cfRule>
    <cfRule type="expression" priority="363" dxfId="0">
      <formula>IF($L53="T",TRUE,FALSE)</formula>
    </cfRule>
  </conditionalFormatting>
  <conditionalFormatting sqref="E101:G101 A101">
    <cfRule type="expression" priority="356" dxfId="1">
      <formula>IF($L101="I",TRUE,FALSE)</formula>
    </cfRule>
    <cfRule type="expression" priority="357" dxfId="0">
      <formula>IF($L101="T",TRUE,FALSE)</formula>
    </cfRule>
  </conditionalFormatting>
  <conditionalFormatting sqref="A88 I88 E88:G88">
    <cfRule type="expression" priority="354" dxfId="1">
      <formula>IF($L88="I",TRUE,FALSE)</formula>
    </cfRule>
    <cfRule type="expression" priority="355" dxfId="0">
      <formula>IF($L88="T",TRUE,FALSE)</formula>
    </cfRule>
  </conditionalFormatting>
  <conditionalFormatting sqref="A100 I100 E100:G100">
    <cfRule type="expression" priority="350" dxfId="1">
      <formula>IF($L100="I",TRUE,FALSE)</formula>
    </cfRule>
    <cfRule type="expression" priority="351" dxfId="0">
      <formula>IF($L100="T",TRUE,FALSE)</formula>
    </cfRule>
  </conditionalFormatting>
  <conditionalFormatting sqref="A102 I102 E102:G102">
    <cfRule type="expression" priority="348" dxfId="1">
      <formula>IF($L102="I",TRUE,FALSE)</formula>
    </cfRule>
    <cfRule type="expression" priority="349" dxfId="0">
      <formula>IF($L102="T",TRUE,FALSE)</formula>
    </cfRule>
  </conditionalFormatting>
  <conditionalFormatting sqref="A108 I108 E108:G108">
    <cfRule type="expression" priority="346" dxfId="1">
      <formula>IF($L108="I",TRUE,FALSE)</formula>
    </cfRule>
    <cfRule type="expression" priority="347" dxfId="0">
      <formula>IF($L108="T",TRUE,FALSE)</formula>
    </cfRule>
  </conditionalFormatting>
  <conditionalFormatting sqref="F96:G99">
    <cfRule type="expression" priority="316" dxfId="1">
      <formula>IF($L96="I",TRUE,FALSE)</formula>
    </cfRule>
    <cfRule type="expression" priority="317" dxfId="0">
      <formula>IF($L96="T",TRUE,FALSE)</formula>
    </cfRule>
  </conditionalFormatting>
  <conditionalFormatting sqref="D96">
    <cfRule type="expression" priority="314" dxfId="1">
      <formula>IF($L96="I",TRUE,FALSE)</formula>
    </cfRule>
    <cfRule type="expression" priority="315" dxfId="0">
      <formula>IF($L96="T",TRUE,FALSE)</formula>
    </cfRule>
  </conditionalFormatting>
  <conditionalFormatting sqref="B96">
    <cfRule type="expression" priority="312" dxfId="1">
      <formula>IF($L96="I",TRUE,FALSE)</formula>
    </cfRule>
    <cfRule type="expression" priority="313" dxfId="0">
      <formula>IF($L96="T",TRUE,FALSE)</formula>
    </cfRule>
  </conditionalFormatting>
  <conditionalFormatting sqref="C96 C98:C99">
    <cfRule type="expression" priority="310" dxfId="1">
      <formula>IF($L96="I",TRUE,FALSE)</formula>
    </cfRule>
    <cfRule type="expression" priority="311" dxfId="0">
      <formula>IF($L96="T",TRUE,FALSE)</formula>
    </cfRule>
  </conditionalFormatting>
  <conditionalFormatting sqref="C96 C98:C99">
    <cfRule type="expression" priority="309" dxfId="208">
      <formula>IF($L96="I",TRUE,FALSE)</formula>
    </cfRule>
  </conditionalFormatting>
  <conditionalFormatting sqref="E96 E98:E99">
    <cfRule type="expression" priority="307" dxfId="1">
      <formula>IF($L96="I",TRUE,FALSE)</formula>
    </cfRule>
    <cfRule type="expression" priority="308" dxfId="0">
      <formula>IF($L96="T",TRUE,FALSE)</formula>
    </cfRule>
  </conditionalFormatting>
  <conditionalFormatting sqref="F43:F44">
    <cfRule type="expression" priority="220" dxfId="1">
      <formula>IF($L43="I",TRUE,FALSE)</formula>
    </cfRule>
    <cfRule type="expression" priority="221" dxfId="0">
      <formula>IF($L43="T",TRUE,FALSE)</formula>
    </cfRule>
  </conditionalFormatting>
  <conditionalFormatting sqref="E43:E44">
    <cfRule type="expression" priority="192" dxfId="1">
      <formula>IF($L43="I",TRUE,FALSE)</formula>
    </cfRule>
    <cfRule type="expression" priority="193" dxfId="0">
      <formula>IF($L43="T",TRUE,FALSE)</formula>
    </cfRule>
  </conditionalFormatting>
  <conditionalFormatting sqref="G43:G44">
    <cfRule type="expression" priority="190" dxfId="1">
      <formula>IF($L43="I",TRUE,FALSE)</formula>
    </cfRule>
    <cfRule type="expression" priority="191" dxfId="0">
      <formula>IF($L43="T",TRUE,FALSE)</formula>
    </cfRule>
  </conditionalFormatting>
  <conditionalFormatting sqref="E45">
    <cfRule type="expression" priority="188" dxfId="1">
      <formula>IF($L45="I",TRUE,FALSE)</formula>
    </cfRule>
    <cfRule type="expression" priority="189" dxfId="0">
      <formula>IF($L45="T",TRUE,FALSE)</formula>
    </cfRule>
  </conditionalFormatting>
  <conditionalFormatting sqref="G45">
    <cfRule type="expression" priority="186" dxfId="1">
      <formula>IF($L45="I",TRUE,FALSE)</formula>
    </cfRule>
    <cfRule type="expression" priority="187" dxfId="0">
      <formula>IF($L45="T",TRUE,FALSE)</formula>
    </cfRule>
  </conditionalFormatting>
  <conditionalFormatting sqref="E52">
    <cfRule type="expression" priority="184" dxfId="1">
      <formula>IF($L52="I",TRUE,FALSE)</formula>
    </cfRule>
    <cfRule type="expression" priority="185" dxfId="0">
      <formula>IF($L52="T",TRUE,FALSE)</formula>
    </cfRule>
  </conditionalFormatting>
  <conditionalFormatting sqref="E57">
    <cfRule type="expression" priority="182" dxfId="1">
      <formula>IF($L57="I",TRUE,FALSE)</formula>
    </cfRule>
    <cfRule type="expression" priority="183" dxfId="0">
      <formula>IF($L57="T",TRUE,FALSE)</formula>
    </cfRule>
  </conditionalFormatting>
  <conditionalFormatting sqref="G57">
    <cfRule type="expression" priority="180" dxfId="1">
      <formula>IF($L57="I",TRUE,FALSE)</formula>
    </cfRule>
    <cfRule type="expression" priority="181" dxfId="0">
      <formula>IF($L57="T",TRUE,FALSE)</formula>
    </cfRule>
  </conditionalFormatting>
  <conditionalFormatting sqref="E58:E59">
    <cfRule type="expression" priority="178" dxfId="1">
      <formula>IF($L58="I",TRUE,FALSE)</formula>
    </cfRule>
    <cfRule type="expression" priority="179" dxfId="0">
      <formula>IF($L58="T",TRUE,FALSE)</formula>
    </cfRule>
  </conditionalFormatting>
  <conditionalFormatting sqref="G58:G59">
    <cfRule type="expression" priority="176" dxfId="1">
      <formula>IF($L58="I",TRUE,FALSE)</formula>
    </cfRule>
    <cfRule type="expression" priority="177" dxfId="0">
      <formula>IF($L58="T",TRUE,FALSE)</formula>
    </cfRule>
  </conditionalFormatting>
  <conditionalFormatting sqref="C97 E97">
    <cfRule type="expression" priority="170" dxfId="1">
      <formula>IF($L97="I",TRUE,FALSE)</formula>
    </cfRule>
    <cfRule type="expression" priority="171" dxfId="0">
      <formula>IF($L97="T",TRUE,FALSE)</formula>
    </cfRule>
  </conditionalFormatting>
  <conditionalFormatting sqref="C97">
    <cfRule type="expression" priority="169" dxfId="208">
      <formula>IF($L97="I",TRUE,FALSE)</formula>
    </cfRule>
  </conditionalFormatting>
  <conditionalFormatting sqref="A60">
    <cfRule type="expression" priority="139" dxfId="1">
      <formula>IF($L60="I",TRUE,FALSE)</formula>
    </cfRule>
    <cfRule type="expression" priority="140" dxfId="0">
      <formula>IF($L60="T",TRUE,FALSE)</formula>
    </cfRule>
  </conditionalFormatting>
  <conditionalFormatting sqref="I60 E60:G60">
    <cfRule type="expression" priority="151" dxfId="1">
      <formula>IF($L60="I",TRUE,FALSE)</formula>
    </cfRule>
    <cfRule type="expression" priority="152" dxfId="0">
      <formula>IF($L60="T",TRUE,FALSE)</formula>
    </cfRule>
  </conditionalFormatting>
  <conditionalFormatting sqref="B18:D18">
    <cfRule type="expression" priority="120" dxfId="1">
      <formula>IF($L18="I",TRUE,FALSE)</formula>
    </cfRule>
    <cfRule type="expression" priority="121" dxfId="0">
      <formula>IF($L18="T",TRUE,FALSE)</formula>
    </cfRule>
  </conditionalFormatting>
  <conditionalFormatting sqref="A22 I22 E22:G22">
    <cfRule type="expression" priority="107" dxfId="1">
      <formula>IF($L22="I",TRUE,FALSE)</formula>
    </cfRule>
    <cfRule type="expression" priority="108" dxfId="0">
      <formula>IF($L22="T",TRUE,FALSE)</formula>
    </cfRule>
  </conditionalFormatting>
  <conditionalFormatting sqref="C18">
    <cfRule type="expression" priority="119" dxfId="208">
      <formula>IF($L18="I",TRUE,FALSE)</formula>
    </cfRule>
  </conditionalFormatting>
  <conditionalFormatting sqref="B19:D19 B23:D23">
    <cfRule type="expression" priority="117" dxfId="1">
      <formula>IF($L19="I",TRUE,FALSE)</formula>
    </cfRule>
    <cfRule type="expression" priority="118" dxfId="0">
      <formula>IF($L19="T",TRUE,FALSE)</formula>
    </cfRule>
  </conditionalFormatting>
  <conditionalFormatting sqref="C19 C23">
    <cfRule type="expression" priority="116" dxfId="208">
      <formula>IF($L19="I",TRUE,FALSE)</formula>
    </cfRule>
  </conditionalFormatting>
  <conditionalFormatting sqref="A17 I17 E17:G17">
    <cfRule type="expression" priority="114" dxfId="1">
      <formula>IF($L17="I",TRUE,FALSE)</formula>
    </cfRule>
    <cfRule type="expression" priority="115" dxfId="0">
      <formula>IF($L17="T",TRUE,FALSE)</formula>
    </cfRule>
  </conditionalFormatting>
  <conditionalFormatting sqref="A21 I21 E21:G21">
    <cfRule type="expression" priority="109" dxfId="1">
      <formula>IF($L21="I",TRUE,FALSE)</formula>
    </cfRule>
    <cfRule type="expression" priority="110" dxfId="0">
      <formula>IF($L21="T",TRUE,FALSE)</formula>
    </cfRule>
  </conditionalFormatting>
  <conditionalFormatting sqref="B33:D33">
    <cfRule type="expression" priority="105" dxfId="1">
      <formula>IF($L33="I",TRUE,FALSE)</formula>
    </cfRule>
    <cfRule type="expression" priority="106" dxfId="0">
      <formula>IF($L33="T",TRUE,FALSE)</formula>
    </cfRule>
  </conditionalFormatting>
  <conditionalFormatting sqref="C33">
    <cfRule type="expression" priority="104" dxfId="208">
      <formula>IF($L33="I",TRUE,FALSE)</formula>
    </cfRule>
  </conditionalFormatting>
  <conditionalFormatting sqref="E40:G40">
    <cfRule type="expression" priority="102" dxfId="1">
      <formula>IF($L40="I",TRUE,FALSE)</formula>
    </cfRule>
    <cfRule type="expression" priority="103" dxfId="0">
      <formula>IF($L40="T",TRUE,FALSE)</formula>
    </cfRule>
  </conditionalFormatting>
  <conditionalFormatting sqref="F46">
    <cfRule type="expression" priority="100" dxfId="1">
      <formula>IF($L46="I",TRUE,FALSE)</formula>
    </cfRule>
    <cfRule type="expression" priority="101" dxfId="0">
      <formula>IF($L46="T",TRUE,FALSE)</formula>
    </cfRule>
  </conditionalFormatting>
  <conditionalFormatting sqref="E46">
    <cfRule type="expression" priority="98" dxfId="1">
      <formula>IF($L46="I",TRUE,FALSE)</formula>
    </cfRule>
    <cfRule type="expression" priority="99" dxfId="0">
      <formula>IF($L46="T",TRUE,FALSE)</formula>
    </cfRule>
  </conditionalFormatting>
  <conditionalFormatting sqref="G46">
    <cfRule type="expression" priority="96" dxfId="1">
      <formula>IF($L46="I",TRUE,FALSE)</formula>
    </cfRule>
    <cfRule type="expression" priority="97" dxfId="0">
      <formula>IF($L46="T",TRUE,FALSE)</formula>
    </cfRule>
  </conditionalFormatting>
  <conditionalFormatting sqref="E67:E69">
    <cfRule type="expression" priority="94" dxfId="1">
      <formula>IF($L67="I",TRUE,FALSE)</formula>
    </cfRule>
    <cfRule type="expression" priority="95" dxfId="0">
      <formula>IF($L67="T",TRUE,FALSE)</formula>
    </cfRule>
  </conditionalFormatting>
  <conditionalFormatting sqref="A84 I84 E84:G84">
    <cfRule type="expression" priority="92" dxfId="1">
      <formula>IF($L84="I",TRUE,FALSE)</formula>
    </cfRule>
    <cfRule type="expression" priority="93" dxfId="0">
      <formula>IF($L84="T",TRUE,FALSE)</formula>
    </cfRule>
  </conditionalFormatting>
  <conditionalFormatting sqref="A85">
    <cfRule type="expression" priority="90" dxfId="1">
      <formula>IF($L85="I",TRUE,FALSE)</formula>
    </cfRule>
    <cfRule type="expression" priority="91" dxfId="0">
      <formula>IF($L85="T",TRUE,FALSE)</formula>
    </cfRule>
  </conditionalFormatting>
  <conditionalFormatting sqref="E85">
    <cfRule type="expression" priority="86" dxfId="1">
      <formula>IF($L85="I",TRUE,FALSE)</formula>
    </cfRule>
    <cfRule type="expression" priority="87" dxfId="0">
      <formula>IF($L85="T",TRUE,FALSE)</formula>
    </cfRule>
  </conditionalFormatting>
  <conditionalFormatting sqref="F85:G85">
    <cfRule type="expression" priority="88" dxfId="1">
      <formula>IF($L85="I",TRUE,FALSE)</formula>
    </cfRule>
    <cfRule type="expression" priority="89" dxfId="0">
      <formula>IF($L85="T",TRUE,FALSE)</formula>
    </cfRule>
  </conditionalFormatting>
  <conditionalFormatting sqref="A86">
    <cfRule type="expression" priority="84" dxfId="1">
      <formula>IF($L86="I",TRUE,FALSE)</formula>
    </cfRule>
    <cfRule type="expression" priority="85" dxfId="0">
      <formula>IF($L86="T",TRUE,FALSE)</formula>
    </cfRule>
  </conditionalFormatting>
  <conditionalFormatting sqref="E86">
    <cfRule type="expression" priority="80" dxfId="1">
      <formula>IF($L86="I",TRUE,FALSE)</formula>
    </cfRule>
    <cfRule type="expression" priority="81" dxfId="0">
      <formula>IF($L86="T",TRUE,FALSE)</formula>
    </cfRule>
  </conditionalFormatting>
  <conditionalFormatting sqref="F86:G86">
    <cfRule type="expression" priority="82" dxfId="1">
      <formula>IF($L86="I",TRUE,FALSE)</formula>
    </cfRule>
    <cfRule type="expression" priority="83" dxfId="0">
      <formula>IF($L86="T",TRUE,FALSE)</formula>
    </cfRule>
  </conditionalFormatting>
  <conditionalFormatting sqref="A87">
    <cfRule type="expression" priority="78" dxfId="1">
      <formula>IF($L87="I",TRUE,FALSE)</formula>
    </cfRule>
    <cfRule type="expression" priority="79" dxfId="0">
      <formula>IF($L87="T",TRUE,FALSE)</formula>
    </cfRule>
  </conditionalFormatting>
  <conditionalFormatting sqref="E87">
    <cfRule type="expression" priority="74" dxfId="1">
      <formula>IF($L87="I",TRUE,FALSE)</formula>
    </cfRule>
    <cfRule type="expression" priority="75" dxfId="0">
      <formula>IF($L87="T",TRUE,FALSE)</formula>
    </cfRule>
  </conditionalFormatting>
  <conditionalFormatting sqref="F87:G87">
    <cfRule type="expression" priority="76" dxfId="1">
      <formula>IF($L87="I",TRUE,FALSE)</formula>
    </cfRule>
    <cfRule type="expression" priority="77" dxfId="0">
      <formula>IF($L87="T",TRUE,FALSE)</formula>
    </cfRule>
  </conditionalFormatting>
  <conditionalFormatting sqref="B120:D122">
    <cfRule type="expression" priority="70" dxfId="1">
      <formula>IF($L120="I",TRUE,FALSE)</formula>
    </cfRule>
    <cfRule type="expression" priority="71" dxfId="0">
      <formula>IF($L120="T",TRUE,FALSE)</formula>
    </cfRule>
  </conditionalFormatting>
  <conditionalFormatting sqref="C120:C122">
    <cfRule type="expression" priority="69" dxfId="208">
      <formula>IF($L120="I",TRUE,FALSE)</formula>
    </cfRule>
  </conditionalFormatting>
  <conditionalFormatting sqref="B123:D125">
    <cfRule type="expression" priority="67" dxfId="1">
      <formula>IF($L123="I",TRUE,FALSE)</formula>
    </cfRule>
    <cfRule type="expression" priority="68" dxfId="0">
      <formula>IF($L123="T",TRUE,FALSE)</formula>
    </cfRule>
  </conditionalFormatting>
  <conditionalFormatting sqref="C123:C125">
    <cfRule type="expression" priority="66" dxfId="208">
      <formula>IF($L123="I",TRUE,FALSE)</formula>
    </cfRule>
  </conditionalFormatting>
  <conditionalFormatting sqref="A119 I119 E119:G119">
    <cfRule type="expression" priority="64" dxfId="1">
      <formula>IF($L119="I",TRUE,FALSE)</formula>
    </cfRule>
    <cfRule type="expression" priority="65" dxfId="0">
      <formula>IF($L119="T",TRUE,FALSE)</formula>
    </cfRule>
  </conditionalFormatting>
  <conditionalFormatting sqref="A115 I115 E115:G115">
    <cfRule type="expression" priority="57" dxfId="1">
      <formula>IF($L115="I",TRUE,FALSE)</formula>
    </cfRule>
    <cfRule type="expression" priority="58" dxfId="0">
      <formula>IF($L115="T",TRUE,FALSE)</formula>
    </cfRule>
  </conditionalFormatting>
  <conditionalFormatting sqref="B116:D116">
    <cfRule type="expression" priority="62" dxfId="1">
      <formula>IF($L116="I",TRUE,FALSE)</formula>
    </cfRule>
    <cfRule type="expression" priority="63" dxfId="0">
      <formula>IF($L116="T",TRUE,FALSE)</formula>
    </cfRule>
  </conditionalFormatting>
  <conditionalFormatting sqref="C116">
    <cfRule type="expression" priority="61" dxfId="208">
      <formula>IF($L116="I",TRUE,FALSE)</formula>
    </cfRule>
  </conditionalFormatting>
  <conditionalFormatting sqref="A114 I114 E114:G114">
    <cfRule type="expression" priority="59" dxfId="1">
      <formula>IF($L114="I",TRUE,FALSE)</formula>
    </cfRule>
    <cfRule type="expression" priority="60" dxfId="0">
      <formula>IF($L114="T",TRUE,FALSE)</formula>
    </cfRule>
  </conditionalFormatting>
  <conditionalFormatting sqref="B118:D118">
    <cfRule type="expression" priority="55" dxfId="1">
      <formula>IF($L118="I",TRUE,FALSE)</formula>
    </cfRule>
    <cfRule type="expression" priority="56" dxfId="0">
      <formula>IF($L118="T",TRUE,FALSE)</formula>
    </cfRule>
  </conditionalFormatting>
  <conditionalFormatting sqref="C118">
    <cfRule type="expression" priority="54" dxfId="208">
      <formula>IF($L118="I",TRUE,FALSE)</formula>
    </cfRule>
  </conditionalFormatting>
  <conditionalFormatting sqref="B20:D20">
    <cfRule type="expression" priority="52" dxfId="1">
      <formula>IF($L20="I",TRUE,FALSE)</formula>
    </cfRule>
    <cfRule type="expression" priority="53" dxfId="0">
      <formula>IF($L20="T",TRUE,FALSE)</formula>
    </cfRule>
  </conditionalFormatting>
  <conditionalFormatting sqref="C20">
    <cfRule type="expression" priority="51" dxfId="208">
      <formula>IF($L20="I",TRUE,FALSE)</formula>
    </cfRule>
  </conditionalFormatting>
  <conditionalFormatting sqref="A126 I126 E126:G126">
    <cfRule type="expression" priority="49" dxfId="1">
      <formula>IF($L126="I",TRUE,FALSE)</formula>
    </cfRule>
    <cfRule type="expression" priority="50" dxfId="0">
      <formula>IF($L126="T",TRUE,FALSE)</formula>
    </cfRule>
  </conditionalFormatting>
  <conditionalFormatting sqref="A128 I128 E128:G128">
    <cfRule type="expression" priority="47" dxfId="1">
      <formula>IF($L128="I",TRUE,FALSE)</formula>
    </cfRule>
    <cfRule type="expression" priority="48" dxfId="0">
      <formula>IF($L128="T",TRUE,FALSE)</formula>
    </cfRule>
  </conditionalFormatting>
  <conditionalFormatting sqref="A130 I130 E130:G130">
    <cfRule type="expression" priority="45" dxfId="1">
      <formula>IF($L130="I",TRUE,FALSE)</formula>
    </cfRule>
    <cfRule type="expression" priority="46" dxfId="0">
      <formula>IF($L130="T",TRUE,FALSE)</formula>
    </cfRule>
  </conditionalFormatting>
  <conditionalFormatting sqref="F131">
    <cfRule type="expression" priority="43" dxfId="1">
      <formula>IF($L131="I",TRUE,FALSE)</formula>
    </cfRule>
    <cfRule type="expression" priority="44" dxfId="0">
      <formula>IF($L131="T",TRUE,FALSE)</formula>
    </cfRule>
  </conditionalFormatting>
  <conditionalFormatting sqref="E131">
    <cfRule type="expression" priority="41" dxfId="1">
      <formula>IF($L131="I",TRUE,FALSE)</formula>
    </cfRule>
    <cfRule type="expression" priority="42" dxfId="0">
      <formula>IF($L131="T",TRUE,FALSE)</formula>
    </cfRule>
  </conditionalFormatting>
  <conditionalFormatting sqref="G131">
    <cfRule type="expression" priority="39" dxfId="1">
      <formula>IF($L131="I",TRUE,FALSE)</formula>
    </cfRule>
    <cfRule type="expression" priority="40" dxfId="0">
      <formula>IF($L131="T",TRUE,FALSE)</formula>
    </cfRule>
  </conditionalFormatting>
  <conditionalFormatting sqref="A132 I132 E132:G132">
    <cfRule type="expression" priority="37" dxfId="1">
      <formula>IF($L132="I",TRUE,FALSE)</formula>
    </cfRule>
    <cfRule type="expression" priority="38" dxfId="0">
      <formula>IF($L132="T",TRUE,FALSE)</formula>
    </cfRule>
  </conditionalFormatting>
  <conditionalFormatting sqref="F133:F134 F137">
    <cfRule type="expression" priority="35" dxfId="1">
      <formula>IF($L133="I",TRUE,FALSE)</formula>
    </cfRule>
    <cfRule type="expression" priority="36" dxfId="0">
      <formula>IF($L133="T",TRUE,FALSE)</formula>
    </cfRule>
  </conditionalFormatting>
  <conditionalFormatting sqref="E133:E134 E137">
    <cfRule type="expression" priority="33" dxfId="1">
      <formula>IF($L133="I",TRUE,FALSE)</formula>
    </cfRule>
    <cfRule type="expression" priority="34" dxfId="0">
      <formula>IF($L133="T",TRUE,FALSE)</formula>
    </cfRule>
  </conditionalFormatting>
  <conditionalFormatting sqref="G133:G134 G137">
    <cfRule type="expression" priority="31" dxfId="1">
      <formula>IF($L133="I",TRUE,FALSE)</formula>
    </cfRule>
    <cfRule type="expression" priority="32" dxfId="0">
      <formula>IF($L133="T",TRUE,FALSE)</formula>
    </cfRule>
  </conditionalFormatting>
  <conditionalFormatting sqref="A112 I112 E112:G112">
    <cfRule type="expression" priority="29" dxfId="1">
      <formula>IF($L112="I",TRUE,FALSE)</formula>
    </cfRule>
    <cfRule type="expression" priority="30" dxfId="0">
      <formula>IF($L112="T",TRUE,FALSE)</formula>
    </cfRule>
  </conditionalFormatting>
  <conditionalFormatting sqref="A135 I135 E135:G135">
    <cfRule type="expression" priority="27" dxfId="1">
      <formula>IF($L135="I",TRUE,FALSE)</formula>
    </cfRule>
    <cfRule type="expression" priority="28" dxfId="0">
      <formula>IF($L135="T",TRUE,FALSE)</formula>
    </cfRule>
  </conditionalFormatting>
  <conditionalFormatting sqref="A136 E136:G136">
    <cfRule type="expression" priority="19" dxfId="1">
      <formula>IF($L136="I",TRUE,FALSE)</formula>
    </cfRule>
    <cfRule type="expression" priority="20" dxfId="0">
      <formula>IF($L136="T",TRUE,FALSE)</formula>
    </cfRule>
  </conditionalFormatting>
  <conditionalFormatting sqref="A138:A139 E138:G139">
    <cfRule type="expression" priority="17" dxfId="1">
      <formula>IF($L138="I",TRUE,FALSE)</formula>
    </cfRule>
    <cfRule type="expression" priority="18" dxfId="0">
      <formula>IF($L138="T",TRUE,FALSE)</formula>
    </cfRule>
  </conditionalFormatting>
  <conditionalFormatting sqref="A140:A141">
    <cfRule type="expression" priority="15" dxfId="1">
      <formula>IF($L140="I",TRUE,FALSE)</formula>
    </cfRule>
    <cfRule type="expression" priority="16" dxfId="0">
      <formula>IF($L140="T",TRUE,FALSE)</formula>
    </cfRule>
  </conditionalFormatting>
  <conditionalFormatting sqref="F140:G141">
    <cfRule type="expression" priority="13" dxfId="1">
      <formula>IF($L140="I",TRUE,FALSE)</formula>
    </cfRule>
    <cfRule type="expression" priority="14" dxfId="0">
      <formula>IF($L140="T",TRUE,FALSE)</formula>
    </cfRule>
  </conditionalFormatting>
  <conditionalFormatting sqref="D140">
    <cfRule type="expression" priority="11" dxfId="1">
      <formula>IF($L140="I",TRUE,FALSE)</formula>
    </cfRule>
    <cfRule type="expression" priority="12" dxfId="0">
      <formula>IF($L140="T",TRUE,FALSE)</formula>
    </cfRule>
  </conditionalFormatting>
  <conditionalFormatting sqref="B140">
    <cfRule type="expression" priority="9" dxfId="1">
      <formula>IF($L140="I",TRUE,FALSE)</formula>
    </cfRule>
    <cfRule type="expression" priority="10" dxfId="0">
      <formula>IF($L140="T",TRUE,FALSE)</formula>
    </cfRule>
  </conditionalFormatting>
  <conditionalFormatting sqref="C140">
    <cfRule type="expression" priority="7" dxfId="1">
      <formula>IF($L140="I",TRUE,FALSE)</formula>
    </cfRule>
    <cfRule type="expression" priority="8" dxfId="0">
      <formula>IF($L140="T",TRUE,FALSE)</formula>
    </cfRule>
  </conditionalFormatting>
  <conditionalFormatting sqref="C140">
    <cfRule type="expression" priority="6" dxfId="208">
      <formula>IF($L140="I",TRUE,FALSE)</formula>
    </cfRule>
  </conditionalFormatting>
  <conditionalFormatting sqref="E140">
    <cfRule type="expression" priority="4" dxfId="1">
      <formula>IF($L140="I",TRUE,FALSE)</formula>
    </cfRule>
    <cfRule type="expression" priority="5" dxfId="0">
      <formula>IF($L140="T",TRUE,FALSE)</formula>
    </cfRule>
  </conditionalFormatting>
  <conditionalFormatting sqref="C141 E141">
    <cfRule type="expression" priority="2" dxfId="1">
      <formula>IF($L141="I",TRUE,FALSE)</formula>
    </cfRule>
    <cfRule type="expression" priority="3" dxfId="0">
      <formula>IF($L141="T",TRUE,FALSE)</formula>
    </cfRule>
  </conditionalFormatting>
  <conditionalFormatting sqref="C141">
    <cfRule type="expression" priority="1" dxfId="208">
      <formula>IF($L141="I",TRUE,FALSE)</formula>
    </cfRule>
  </conditionalFormatting>
  <printOptions/>
  <pageMargins left="0.1968503937007874" right="0.1968503937007874" top="0.7874015748031497" bottom="0.7874015748031497" header="0.31496062992125984" footer="0.31496062992125984"/>
  <pageSetup fitToHeight="6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zoomScale="110" zoomScaleNormal="110" workbookViewId="0" topLeftCell="A83">
      <selection activeCell="D17" sqref="D17"/>
    </sheetView>
  </sheetViews>
  <sheetFormatPr defaultColWidth="9.140625" defaultRowHeight="15"/>
  <cols>
    <col min="2" max="2" width="57.00390625" style="0" customWidth="1"/>
    <col min="3" max="3" width="9.140625" style="49" customWidth="1"/>
    <col min="4" max="4" width="10.140625" style="127" customWidth="1"/>
    <col min="5" max="5" width="56.00390625" style="6" customWidth="1"/>
  </cols>
  <sheetData>
    <row r="1" spans="1:5" ht="15">
      <c r="A1" s="142" t="s">
        <v>2</v>
      </c>
      <c r="B1" s="143" t="s">
        <v>4</v>
      </c>
      <c r="C1" s="144" t="s">
        <v>13</v>
      </c>
      <c r="D1" s="145" t="s">
        <v>14</v>
      </c>
      <c r="E1" s="123"/>
    </row>
    <row r="2" spans="1:5" ht="0.75" customHeight="1">
      <c r="A2" s="3"/>
      <c r="B2" s="54"/>
      <c r="C2" s="5"/>
      <c r="D2" s="39"/>
      <c r="E2" s="2"/>
    </row>
    <row r="3" spans="1:5" ht="15" hidden="1">
      <c r="A3" s="3"/>
      <c r="B3" s="54"/>
      <c r="C3" s="5"/>
      <c r="D3" s="39"/>
      <c r="E3" s="2"/>
    </row>
    <row r="4" spans="1:5" ht="15">
      <c r="A4" s="96" t="s">
        <v>120</v>
      </c>
      <c r="B4" s="61" t="s">
        <v>155</v>
      </c>
      <c r="C4" s="62"/>
      <c r="D4" s="128"/>
      <c r="E4" s="114"/>
    </row>
    <row r="5" spans="1:5" ht="30">
      <c r="A5" s="109" t="s">
        <v>121</v>
      </c>
      <c r="B5" s="126" t="s">
        <v>157</v>
      </c>
      <c r="C5" s="110" t="s">
        <v>158</v>
      </c>
      <c r="D5" s="39">
        <v>6</v>
      </c>
      <c r="E5" s="114" t="s">
        <v>180</v>
      </c>
    </row>
    <row r="6" spans="1:5" ht="15">
      <c r="A6" s="17" t="s">
        <v>122</v>
      </c>
      <c r="B6" s="24" t="s">
        <v>159</v>
      </c>
      <c r="C6" s="110" t="s">
        <v>158</v>
      </c>
      <c r="D6" s="39">
        <v>6</v>
      </c>
      <c r="E6" s="114" t="s">
        <v>180</v>
      </c>
    </row>
    <row r="7" spans="1:5" ht="15">
      <c r="A7" s="97" t="s">
        <v>123</v>
      </c>
      <c r="B7" s="24" t="s">
        <v>346</v>
      </c>
      <c r="C7" s="110" t="s">
        <v>13</v>
      </c>
      <c r="D7" s="29">
        <v>2</v>
      </c>
      <c r="E7" s="114"/>
    </row>
    <row r="8" spans="1:5" ht="15">
      <c r="A8" s="96" t="s">
        <v>97</v>
      </c>
      <c r="B8" s="61" t="s">
        <v>165</v>
      </c>
      <c r="C8" s="62"/>
      <c r="D8" s="128"/>
      <c r="E8" s="114"/>
    </row>
    <row r="9" spans="1:5" ht="15">
      <c r="A9" s="96" t="s">
        <v>18</v>
      </c>
      <c r="B9" s="61" t="s">
        <v>166</v>
      </c>
      <c r="C9" s="62"/>
      <c r="D9" s="128"/>
      <c r="E9" s="114"/>
    </row>
    <row r="10" spans="1:5" ht="36">
      <c r="A10" s="17" t="s">
        <v>167</v>
      </c>
      <c r="B10" s="24" t="s">
        <v>161</v>
      </c>
      <c r="C10" s="25" t="s">
        <v>28</v>
      </c>
      <c r="D10" s="39">
        <v>110</v>
      </c>
      <c r="E10" s="114" t="s">
        <v>181</v>
      </c>
    </row>
    <row r="11" spans="1:5" ht="24">
      <c r="A11" s="17" t="s">
        <v>168</v>
      </c>
      <c r="B11" s="24" t="s">
        <v>163</v>
      </c>
      <c r="C11" s="25" t="s">
        <v>28</v>
      </c>
      <c r="D11" s="39">
        <v>110</v>
      </c>
      <c r="E11" s="114" t="s">
        <v>181</v>
      </c>
    </row>
    <row r="12" spans="1:5" ht="15">
      <c r="A12" s="96" t="s">
        <v>19</v>
      </c>
      <c r="B12" s="26" t="s">
        <v>58</v>
      </c>
      <c r="C12" s="56"/>
      <c r="D12" s="129"/>
      <c r="E12" s="27"/>
    </row>
    <row r="13" spans="1:5" ht="38.25">
      <c r="A13" s="17" t="s">
        <v>169</v>
      </c>
      <c r="B13" s="4" t="s">
        <v>59</v>
      </c>
      <c r="C13" s="25" t="s">
        <v>28</v>
      </c>
      <c r="D13" s="130">
        <f>(0.8*0.8*0.8*39)+(0.2*0.3*183.75)</f>
        <v>30.993000000000002</v>
      </c>
      <c r="E13" s="43" t="s">
        <v>182</v>
      </c>
    </row>
    <row r="14" spans="1:5" ht="46.5" customHeight="1">
      <c r="A14" s="17" t="s">
        <v>380</v>
      </c>
      <c r="B14" s="28" t="s">
        <v>60</v>
      </c>
      <c r="C14" s="25" t="s">
        <v>28</v>
      </c>
      <c r="D14" s="130">
        <f>(0.8*0.8*0.8*39)+(0.2*0.3*183.75)</f>
        <v>30.993000000000002</v>
      </c>
      <c r="E14" s="43" t="s">
        <v>182</v>
      </c>
    </row>
    <row r="15" spans="1:5" ht="41.25" customHeight="1">
      <c r="A15" s="17" t="s">
        <v>170</v>
      </c>
      <c r="B15" s="4" t="s">
        <v>61</v>
      </c>
      <c r="C15" s="25" t="s">
        <v>28</v>
      </c>
      <c r="D15" s="130">
        <f>(0.8*0.8*0.8*39)+(0.2*0.3*183.75)</f>
        <v>30.993000000000002</v>
      </c>
      <c r="E15" s="43" t="s">
        <v>182</v>
      </c>
    </row>
    <row r="16" spans="1:5" ht="30">
      <c r="A16" s="17" t="s">
        <v>171</v>
      </c>
      <c r="B16" s="28" t="s">
        <v>62</v>
      </c>
      <c r="C16" s="25" t="s">
        <v>25</v>
      </c>
      <c r="D16" s="39">
        <f>((3.2)*0.8*39)+(367.5*0.3)</f>
        <v>210.09000000000003</v>
      </c>
      <c r="E16" s="4" t="s">
        <v>183</v>
      </c>
    </row>
    <row r="17" spans="1:5" ht="15">
      <c r="A17" s="17" t="s">
        <v>172</v>
      </c>
      <c r="B17" s="28" t="s">
        <v>63</v>
      </c>
      <c r="C17" s="25" t="s">
        <v>17</v>
      </c>
      <c r="D17" s="39">
        <f>D14*80</f>
        <v>2479.44</v>
      </c>
      <c r="E17" s="4" t="s">
        <v>411</v>
      </c>
    </row>
    <row r="18" spans="1:5" ht="15">
      <c r="A18" s="17" t="s">
        <v>173</v>
      </c>
      <c r="B18" s="33" t="str">
        <f>'[2]desonerado-181'!$B$669</f>
        <v>Broca em concreto armado diâmetro de 20 cm - completa</v>
      </c>
      <c r="C18" s="31" t="s">
        <v>11</v>
      </c>
      <c r="D18" s="131">
        <f>39*5</f>
        <v>195</v>
      </c>
      <c r="E18" s="32" t="s">
        <v>413</v>
      </c>
    </row>
    <row r="19" spans="1:5" ht="15">
      <c r="A19" s="96" t="s">
        <v>20</v>
      </c>
      <c r="B19" s="13" t="s">
        <v>70</v>
      </c>
      <c r="C19" s="14"/>
      <c r="D19" s="132"/>
      <c r="E19" s="67"/>
    </row>
    <row r="20" spans="1:5" ht="105">
      <c r="A20" s="41" t="s">
        <v>174</v>
      </c>
      <c r="B20" s="34" t="s">
        <v>60</v>
      </c>
      <c r="C20" s="35" t="s">
        <v>28</v>
      </c>
      <c r="D20" s="115">
        <f>6.97+11.02</f>
        <v>17.99</v>
      </c>
      <c r="E20" s="68" t="s">
        <v>188</v>
      </c>
    </row>
    <row r="21" spans="1:5" ht="115.5" customHeight="1">
      <c r="A21" s="41" t="s">
        <v>175</v>
      </c>
      <c r="B21" s="8" t="s">
        <v>61</v>
      </c>
      <c r="C21" s="25" t="s">
        <v>28</v>
      </c>
      <c r="D21" s="115">
        <f>6.97+11.02</f>
        <v>17.99</v>
      </c>
      <c r="E21" s="68" t="s">
        <v>188</v>
      </c>
    </row>
    <row r="22" spans="1:5" ht="15">
      <c r="A22" s="41" t="s">
        <v>176</v>
      </c>
      <c r="B22" s="28" t="s">
        <v>63</v>
      </c>
      <c r="C22" s="25" t="s">
        <v>17</v>
      </c>
      <c r="D22" s="39">
        <f>D20*80</f>
        <v>1439.1999999999998</v>
      </c>
      <c r="E22" s="4" t="s">
        <v>412</v>
      </c>
    </row>
    <row r="23" spans="1:5" ht="90">
      <c r="A23" s="41" t="s">
        <v>177</v>
      </c>
      <c r="B23" s="28" t="s">
        <v>68</v>
      </c>
      <c r="C23" s="25" t="s">
        <v>25</v>
      </c>
      <c r="D23" s="29">
        <f>33.88+13.2+11.52+26.4+13+147</f>
        <v>245</v>
      </c>
      <c r="E23" s="4" t="s">
        <v>189</v>
      </c>
    </row>
    <row r="24" spans="1:5" ht="15">
      <c r="A24" s="41" t="s">
        <v>178</v>
      </c>
      <c r="B24" s="30" t="s">
        <v>69</v>
      </c>
      <c r="C24" s="31" t="s">
        <v>28</v>
      </c>
      <c r="D24" s="48">
        <f>183.75*0.15*0.2*2</f>
        <v>11.025</v>
      </c>
      <c r="E24" s="32" t="s">
        <v>194</v>
      </c>
    </row>
    <row r="25" spans="1:5" ht="30">
      <c r="A25" s="41" t="s">
        <v>192</v>
      </c>
      <c r="B25" s="9" t="s">
        <v>190</v>
      </c>
      <c r="C25" s="25" t="s">
        <v>25</v>
      </c>
      <c r="D25" s="29">
        <v>108.5</v>
      </c>
      <c r="E25" s="9" t="s">
        <v>193</v>
      </c>
    </row>
    <row r="26" spans="1:5" ht="15">
      <c r="A26" s="96" t="s">
        <v>21</v>
      </c>
      <c r="B26" s="13" t="s">
        <v>73</v>
      </c>
      <c r="C26" s="55"/>
      <c r="D26" s="132"/>
      <c r="E26" s="67"/>
    </row>
    <row r="27" spans="1:5" ht="30">
      <c r="A27" s="41" t="s">
        <v>179</v>
      </c>
      <c r="B27" s="9" t="s">
        <v>197</v>
      </c>
      <c r="C27" s="10" t="s">
        <v>25</v>
      </c>
      <c r="D27" s="39">
        <f>(6.6*1*0.2)+(0.6*0.2)</f>
        <v>1.44</v>
      </c>
      <c r="E27" s="4" t="s">
        <v>379</v>
      </c>
    </row>
    <row r="28" spans="1:5" ht="105">
      <c r="A28" s="41" t="s">
        <v>196</v>
      </c>
      <c r="B28" s="36" t="s">
        <v>42</v>
      </c>
      <c r="C28" s="38" t="s">
        <v>16</v>
      </c>
      <c r="D28" s="57">
        <f>(217.13+221.43)-62.25</f>
        <v>376.31</v>
      </c>
      <c r="E28" s="37" t="s">
        <v>195</v>
      </c>
    </row>
    <row r="29" spans="1:5" ht="15">
      <c r="A29" s="96" t="s">
        <v>22</v>
      </c>
      <c r="B29" s="13" t="s">
        <v>44</v>
      </c>
      <c r="C29" s="55"/>
      <c r="D29" s="132"/>
      <c r="E29" s="67"/>
    </row>
    <row r="30" spans="1:5" ht="15">
      <c r="A30" s="17" t="s">
        <v>204</v>
      </c>
      <c r="B30" s="9" t="s">
        <v>100</v>
      </c>
      <c r="C30" s="10" t="s">
        <v>13</v>
      </c>
      <c r="D30" s="39">
        <v>1</v>
      </c>
      <c r="E30" s="4" t="s">
        <v>209</v>
      </c>
    </row>
    <row r="31" spans="1:5" ht="15">
      <c r="A31" s="17" t="s">
        <v>205</v>
      </c>
      <c r="B31" s="9" t="s">
        <v>199</v>
      </c>
      <c r="C31" s="10" t="s">
        <v>13</v>
      </c>
      <c r="D31" s="39">
        <v>3</v>
      </c>
      <c r="E31" s="4" t="s">
        <v>210</v>
      </c>
    </row>
    <row r="32" spans="1:5" ht="15">
      <c r="A32" s="17" t="s">
        <v>206</v>
      </c>
      <c r="B32" s="8" t="s">
        <v>117</v>
      </c>
      <c r="C32" s="10" t="s">
        <v>25</v>
      </c>
      <c r="D32" s="39">
        <v>28.44</v>
      </c>
      <c r="E32" s="4" t="s">
        <v>212</v>
      </c>
    </row>
    <row r="33" spans="1:5" ht="15">
      <c r="A33" s="17" t="s">
        <v>207</v>
      </c>
      <c r="B33" s="8" t="s">
        <v>201</v>
      </c>
      <c r="C33" s="10" t="s">
        <v>25</v>
      </c>
      <c r="D33" s="39">
        <v>26.25</v>
      </c>
      <c r="E33" s="4" t="s">
        <v>211</v>
      </c>
    </row>
    <row r="34" spans="1:5" ht="15">
      <c r="A34" s="17" t="s">
        <v>208</v>
      </c>
      <c r="B34" s="8" t="s">
        <v>202</v>
      </c>
      <c r="C34" s="10" t="s">
        <v>13</v>
      </c>
      <c r="D34" s="39">
        <v>13</v>
      </c>
      <c r="E34" s="4" t="s">
        <v>210</v>
      </c>
    </row>
    <row r="35" spans="1:5" ht="15">
      <c r="A35" s="96" t="s">
        <v>23</v>
      </c>
      <c r="B35" s="26" t="s">
        <v>74</v>
      </c>
      <c r="C35" s="124"/>
      <c r="D35" s="138"/>
      <c r="E35" s="125"/>
    </row>
    <row r="36" spans="1:5" ht="15">
      <c r="A36" s="17" t="s">
        <v>224</v>
      </c>
      <c r="B36" s="8" t="s">
        <v>38</v>
      </c>
      <c r="C36" s="10" t="s">
        <v>25</v>
      </c>
      <c r="D36" s="39">
        <f>(D28*2)+6.6</f>
        <v>759.22</v>
      </c>
      <c r="E36" s="4" t="s">
        <v>213</v>
      </c>
    </row>
    <row r="37" spans="1:5" ht="15">
      <c r="A37" s="17" t="s">
        <v>225</v>
      </c>
      <c r="B37" s="8" t="s">
        <v>36</v>
      </c>
      <c r="C37" s="10" t="s">
        <v>25</v>
      </c>
      <c r="D37" s="39">
        <f>D36</f>
        <v>759.22</v>
      </c>
      <c r="E37" s="4" t="str">
        <f>E36</f>
        <v>área de alvenaria * 2 lados + alvenaria arrimo 6,60 m²</v>
      </c>
    </row>
    <row r="38" spans="1:5" ht="30">
      <c r="A38" s="17" t="s">
        <v>226</v>
      </c>
      <c r="B38" s="8" t="s">
        <v>39</v>
      </c>
      <c r="C38" s="10" t="s">
        <v>25</v>
      </c>
      <c r="D38" s="29">
        <f>(D36-D39)+(3.3*4)+(2.6*5)</f>
        <v>503.38</v>
      </c>
      <c r="E38" s="4" t="s">
        <v>320</v>
      </c>
    </row>
    <row r="39" spans="1:5" ht="30">
      <c r="A39" s="97" t="s">
        <v>227</v>
      </c>
      <c r="B39" s="9" t="s">
        <v>114</v>
      </c>
      <c r="C39" s="10" t="s">
        <v>16</v>
      </c>
      <c r="D39" s="39">
        <f>(43.6+14.9+8.4+19.46+54.66)*2</f>
        <v>282.04</v>
      </c>
      <c r="E39" s="4" t="s">
        <v>216</v>
      </c>
    </row>
    <row r="40" spans="1:5" ht="15">
      <c r="A40" s="96" t="s">
        <v>24</v>
      </c>
      <c r="B40" s="13" t="s">
        <v>75</v>
      </c>
      <c r="C40" s="55"/>
      <c r="D40" s="132"/>
      <c r="E40" s="67"/>
    </row>
    <row r="41" spans="1:5" ht="15">
      <c r="A41" s="17" t="s">
        <v>228</v>
      </c>
      <c r="B41" s="28" t="str">
        <f>'[2]desonerado-181'!$B$935</f>
        <v>Lastro de concreto impermeabilizado</v>
      </c>
      <c r="C41" s="5" t="s">
        <v>25</v>
      </c>
      <c r="D41" s="39">
        <f>293.91*0.07</f>
        <v>20.573700000000002</v>
      </c>
      <c r="E41" s="4" t="s">
        <v>217</v>
      </c>
    </row>
    <row r="42" spans="1:5" ht="15">
      <c r="A42" s="10" t="s">
        <v>229</v>
      </c>
      <c r="B42" s="28" t="s">
        <v>315</v>
      </c>
      <c r="C42" s="17" t="s">
        <v>28</v>
      </c>
      <c r="D42" s="39">
        <f>D43*0.02</f>
        <v>5.8782000000000005</v>
      </c>
      <c r="E42" s="4" t="s">
        <v>318</v>
      </c>
    </row>
    <row r="43" spans="1:5" ht="15">
      <c r="A43" s="98" t="s">
        <v>230</v>
      </c>
      <c r="B43" s="9" t="s">
        <v>218</v>
      </c>
      <c r="C43" s="5" t="s">
        <v>28</v>
      </c>
      <c r="D43" s="39">
        <v>293.91</v>
      </c>
      <c r="E43" s="4"/>
    </row>
    <row r="44" spans="1:5" ht="60">
      <c r="A44" s="98" t="s">
        <v>231</v>
      </c>
      <c r="B44" s="9" t="s">
        <v>34</v>
      </c>
      <c r="C44" s="5" t="s">
        <v>28</v>
      </c>
      <c r="D44" s="39">
        <v>18.45</v>
      </c>
      <c r="E44" s="4" t="s">
        <v>222</v>
      </c>
    </row>
    <row r="45" spans="1:5" ht="15">
      <c r="A45" s="98" t="s">
        <v>317</v>
      </c>
      <c r="B45" s="3" t="s">
        <v>98</v>
      </c>
      <c r="C45" s="5" t="s">
        <v>27</v>
      </c>
      <c r="D45" s="39">
        <f>51.93*0.07</f>
        <v>3.6351000000000004</v>
      </c>
      <c r="E45" s="4" t="s">
        <v>223</v>
      </c>
    </row>
    <row r="46" spans="1:5" ht="15">
      <c r="A46" s="151" t="s">
        <v>404</v>
      </c>
      <c r="B46" s="3" t="s">
        <v>129</v>
      </c>
      <c r="C46" s="5" t="s">
        <v>16</v>
      </c>
      <c r="D46" s="39">
        <v>51.93</v>
      </c>
      <c r="E46" s="4" t="s">
        <v>130</v>
      </c>
    </row>
    <row r="47" spans="1:10" ht="15">
      <c r="A47" s="96" t="s">
        <v>105</v>
      </c>
      <c r="B47" s="61" t="s">
        <v>104</v>
      </c>
      <c r="C47" s="62"/>
      <c r="D47" s="132"/>
      <c r="E47" s="67"/>
      <c r="F47" s="176" t="s">
        <v>143</v>
      </c>
      <c r="G47" s="177"/>
      <c r="H47" s="177"/>
      <c r="I47" s="177"/>
      <c r="J47" s="177"/>
    </row>
    <row r="48" spans="1:10" ht="30">
      <c r="A48" s="10" t="s">
        <v>232</v>
      </c>
      <c r="B48" s="9" t="s">
        <v>233</v>
      </c>
      <c r="C48" s="10" t="s">
        <v>13</v>
      </c>
      <c r="D48" s="39">
        <v>1</v>
      </c>
      <c r="E48" s="76"/>
      <c r="F48" s="176"/>
      <c r="G48" s="177"/>
      <c r="H48" s="177"/>
      <c r="I48" s="177"/>
      <c r="J48" s="177"/>
    </row>
    <row r="49" spans="1:10" ht="30">
      <c r="A49" s="10" t="s">
        <v>252</v>
      </c>
      <c r="B49" s="9" t="s">
        <v>234</v>
      </c>
      <c r="C49" s="10" t="s">
        <v>13</v>
      </c>
      <c r="D49" s="39">
        <v>1</v>
      </c>
      <c r="E49" s="76"/>
      <c r="F49" s="176"/>
      <c r="G49" s="177"/>
      <c r="H49" s="177"/>
      <c r="I49" s="177"/>
      <c r="J49" s="177"/>
    </row>
    <row r="50" spans="1:10" ht="15">
      <c r="A50" s="10" t="s">
        <v>253</v>
      </c>
      <c r="B50" s="146" t="s">
        <v>235</v>
      </c>
      <c r="C50" s="10" t="s">
        <v>13</v>
      </c>
      <c r="D50" s="39">
        <v>6</v>
      </c>
      <c r="E50" s="76"/>
      <c r="F50" s="176"/>
      <c r="G50" s="177"/>
      <c r="H50" s="177"/>
      <c r="I50" s="177"/>
      <c r="J50" s="177"/>
    </row>
    <row r="51" spans="1:10" ht="15">
      <c r="A51" s="10" t="s">
        <v>254</v>
      </c>
      <c r="B51" s="8" t="s">
        <v>236</v>
      </c>
      <c r="C51" s="10" t="s">
        <v>13</v>
      </c>
      <c r="D51" s="39">
        <v>10</v>
      </c>
      <c r="E51" s="76"/>
      <c r="F51" s="176"/>
      <c r="G51" s="177"/>
      <c r="H51" s="177"/>
      <c r="I51" s="177"/>
      <c r="J51" s="177"/>
    </row>
    <row r="52" spans="1:10" ht="30">
      <c r="A52" s="10" t="s">
        <v>255</v>
      </c>
      <c r="B52" s="9" t="s">
        <v>46</v>
      </c>
      <c r="C52" s="10" t="s">
        <v>13</v>
      </c>
      <c r="D52" s="39">
        <v>11</v>
      </c>
      <c r="E52" s="76"/>
      <c r="F52" s="176"/>
      <c r="G52" s="177"/>
      <c r="H52" s="177"/>
      <c r="I52" s="177"/>
      <c r="J52" s="177"/>
    </row>
    <row r="53" spans="1:10" ht="15">
      <c r="A53" s="10" t="s">
        <v>256</v>
      </c>
      <c r="B53" s="8" t="s">
        <v>48</v>
      </c>
      <c r="C53" s="10" t="s">
        <v>13</v>
      </c>
      <c r="D53" s="39">
        <v>7</v>
      </c>
      <c r="E53" s="76"/>
      <c r="F53" s="176"/>
      <c r="G53" s="177"/>
      <c r="H53" s="177"/>
      <c r="I53" s="177"/>
      <c r="J53" s="177"/>
    </row>
    <row r="54" spans="1:10" ht="15">
      <c r="A54" s="10" t="s">
        <v>257</v>
      </c>
      <c r="B54" s="8" t="s">
        <v>240</v>
      </c>
      <c r="C54" s="10" t="s">
        <v>13</v>
      </c>
      <c r="D54" s="39">
        <v>3</v>
      </c>
      <c r="E54" s="76"/>
      <c r="F54" s="176"/>
      <c r="G54" s="177"/>
      <c r="H54" s="177"/>
      <c r="I54" s="177"/>
      <c r="J54" s="177"/>
    </row>
    <row r="55" spans="1:10" ht="15">
      <c r="A55" s="10" t="s">
        <v>258</v>
      </c>
      <c r="B55" s="8" t="s">
        <v>242</v>
      </c>
      <c r="C55" s="10" t="s">
        <v>13</v>
      </c>
      <c r="D55" s="39">
        <v>3</v>
      </c>
      <c r="E55" s="76"/>
      <c r="F55" s="176"/>
      <c r="G55" s="177"/>
      <c r="H55" s="177"/>
      <c r="I55" s="177"/>
      <c r="J55" s="177"/>
    </row>
    <row r="56" spans="1:10" ht="15">
      <c r="A56" s="10" t="s">
        <v>259</v>
      </c>
      <c r="B56" s="8" t="s">
        <v>244</v>
      </c>
      <c r="C56" s="10" t="s">
        <v>13</v>
      </c>
      <c r="D56" s="39">
        <v>3</v>
      </c>
      <c r="E56" s="76"/>
      <c r="F56" s="176"/>
      <c r="G56" s="177"/>
      <c r="H56" s="177"/>
      <c r="I56" s="177"/>
      <c r="J56" s="177"/>
    </row>
    <row r="57" spans="1:10" ht="15">
      <c r="A57" s="10" t="s">
        <v>260</v>
      </c>
      <c r="B57" s="8" t="s">
        <v>87</v>
      </c>
      <c r="C57" s="10" t="s">
        <v>13</v>
      </c>
      <c r="D57" s="39">
        <v>15</v>
      </c>
      <c r="E57" s="76"/>
      <c r="F57" s="176"/>
      <c r="G57" s="177"/>
      <c r="H57" s="177"/>
      <c r="I57" s="177"/>
      <c r="J57" s="177"/>
    </row>
    <row r="58" spans="1:10" ht="15">
      <c r="A58" s="10" t="s">
        <v>261</v>
      </c>
      <c r="B58" s="9" t="s">
        <v>246</v>
      </c>
      <c r="C58" s="10" t="s">
        <v>13</v>
      </c>
      <c r="D58" s="39">
        <v>2</v>
      </c>
      <c r="E58" s="76" t="s">
        <v>119</v>
      </c>
      <c r="F58" s="176"/>
      <c r="G58" s="177"/>
      <c r="H58" s="177"/>
      <c r="I58" s="177"/>
      <c r="J58" s="177"/>
    </row>
    <row r="59" spans="1:10" ht="30">
      <c r="A59" s="10" t="s">
        <v>262</v>
      </c>
      <c r="B59" s="9" t="s">
        <v>248</v>
      </c>
      <c r="C59" s="10" t="s">
        <v>13</v>
      </c>
      <c r="D59" s="39">
        <v>2</v>
      </c>
      <c r="E59" s="76" t="s">
        <v>283</v>
      </c>
      <c r="F59" s="176"/>
      <c r="G59" s="177"/>
      <c r="H59" s="177"/>
      <c r="I59" s="177"/>
      <c r="J59" s="177"/>
    </row>
    <row r="60" spans="1:10" ht="15">
      <c r="A60" s="10" t="s">
        <v>263</v>
      </c>
      <c r="B60" s="9" t="s">
        <v>250</v>
      </c>
      <c r="C60" s="10" t="s">
        <v>13</v>
      </c>
      <c r="D60" s="39">
        <v>7</v>
      </c>
      <c r="E60" s="76"/>
      <c r="F60" s="176"/>
      <c r="G60" s="177"/>
      <c r="H60" s="177"/>
      <c r="I60" s="177"/>
      <c r="J60" s="177"/>
    </row>
    <row r="61" spans="1:10" ht="30">
      <c r="A61" s="10" t="s">
        <v>264</v>
      </c>
      <c r="B61" s="9" t="s">
        <v>265</v>
      </c>
      <c r="C61" s="10" t="s">
        <v>13</v>
      </c>
      <c r="D61" s="39">
        <v>6</v>
      </c>
      <c r="E61" s="76"/>
      <c r="F61" s="176"/>
      <c r="G61" s="177"/>
      <c r="H61" s="177"/>
      <c r="I61" s="177"/>
      <c r="J61" s="177"/>
    </row>
    <row r="62" spans="1:10" ht="15">
      <c r="A62" s="10" t="s">
        <v>269</v>
      </c>
      <c r="B62" s="9" t="s">
        <v>284</v>
      </c>
      <c r="C62" s="10" t="s">
        <v>13</v>
      </c>
      <c r="D62" s="39">
        <v>1</v>
      </c>
      <c r="E62" s="76"/>
      <c r="F62" s="176"/>
      <c r="G62" s="177"/>
      <c r="H62" s="177"/>
      <c r="I62" s="177"/>
      <c r="J62" s="177"/>
    </row>
    <row r="63" spans="1:10" ht="30">
      <c r="A63" s="10" t="s">
        <v>270</v>
      </c>
      <c r="B63" s="40" t="s">
        <v>142</v>
      </c>
      <c r="C63" s="50" t="s">
        <v>11</v>
      </c>
      <c r="D63" s="39">
        <v>60</v>
      </c>
      <c r="E63" s="76"/>
      <c r="F63" s="176"/>
      <c r="G63" s="177"/>
      <c r="H63" s="177"/>
      <c r="I63" s="177"/>
      <c r="J63" s="177"/>
    </row>
    <row r="64" spans="1:10" ht="30">
      <c r="A64" s="10" t="s">
        <v>271</v>
      </c>
      <c r="B64" s="40" t="s">
        <v>84</v>
      </c>
      <c r="C64" s="50" t="s">
        <v>11</v>
      </c>
      <c r="D64" s="39">
        <v>100</v>
      </c>
      <c r="E64" s="76"/>
      <c r="F64" s="176"/>
      <c r="G64" s="177"/>
      <c r="H64" s="177"/>
      <c r="I64" s="177"/>
      <c r="J64" s="177"/>
    </row>
    <row r="65" spans="1:10" ht="30">
      <c r="A65" s="10" t="s">
        <v>272</v>
      </c>
      <c r="B65" s="9" t="s">
        <v>86</v>
      </c>
      <c r="C65" s="10" t="s">
        <v>13</v>
      </c>
      <c r="D65" s="39">
        <v>6</v>
      </c>
      <c r="E65" s="76"/>
      <c r="F65" s="176"/>
      <c r="G65" s="177"/>
      <c r="H65" s="177"/>
      <c r="I65" s="177"/>
      <c r="J65" s="177"/>
    </row>
    <row r="66" spans="1:10" ht="15">
      <c r="A66" s="10" t="s">
        <v>273</v>
      </c>
      <c r="B66" s="8" t="s">
        <v>137</v>
      </c>
      <c r="C66" s="10" t="s">
        <v>13</v>
      </c>
      <c r="D66" s="39">
        <v>3</v>
      </c>
      <c r="E66" s="76"/>
      <c r="F66" s="176"/>
      <c r="G66" s="177"/>
      <c r="H66" s="177"/>
      <c r="I66" s="177"/>
      <c r="J66" s="177"/>
    </row>
    <row r="67" spans="1:10" ht="30">
      <c r="A67" s="99" t="s">
        <v>388</v>
      </c>
      <c r="B67" s="9" t="s">
        <v>385</v>
      </c>
      <c r="C67" s="10" t="s">
        <v>11</v>
      </c>
      <c r="D67" s="39">
        <v>100</v>
      </c>
      <c r="E67" s="76"/>
      <c r="F67" s="176"/>
      <c r="G67" s="177"/>
      <c r="H67" s="177"/>
      <c r="I67" s="177"/>
      <c r="J67" s="177"/>
    </row>
    <row r="68" spans="1:10" ht="30">
      <c r="A68" s="99" t="s">
        <v>274</v>
      </c>
      <c r="B68" s="9" t="s">
        <v>144</v>
      </c>
      <c r="C68" s="10" t="s">
        <v>11</v>
      </c>
      <c r="D68" s="39">
        <v>40</v>
      </c>
      <c r="E68" s="76"/>
      <c r="F68" s="176"/>
      <c r="G68" s="177"/>
      <c r="H68" s="177"/>
      <c r="I68" s="177"/>
      <c r="J68" s="177"/>
    </row>
    <row r="69" spans="1:10" ht="29.25" customHeight="1">
      <c r="A69" s="99" t="s">
        <v>275</v>
      </c>
      <c r="B69" s="9" t="s">
        <v>146</v>
      </c>
      <c r="C69" s="10" t="s">
        <v>13</v>
      </c>
      <c r="D69" s="39">
        <v>7</v>
      </c>
      <c r="E69" s="76"/>
      <c r="F69" s="176"/>
      <c r="G69" s="177"/>
      <c r="H69" s="177"/>
      <c r="I69" s="177"/>
      <c r="J69" s="177"/>
    </row>
    <row r="70" spans="1:10" ht="32.25" customHeight="1">
      <c r="A70" s="99" t="s">
        <v>276</v>
      </c>
      <c r="B70" s="9" t="s">
        <v>386</v>
      </c>
      <c r="C70" s="10" t="s">
        <v>15</v>
      </c>
      <c r="D70" s="39">
        <v>7</v>
      </c>
      <c r="E70" s="76"/>
      <c r="F70" s="133"/>
      <c r="G70" s="93"/>
      <c r="H70" s="93"/>
      <c r="I70" s="93"/>
      <c r="J70" s="93"/>
    </row>
    <row r="71" spans="1:10" ht="19.5" customHeight="1">
      <c r="A71" s="96" t="s">
        <v>268</v>
      </c>
      <c r="B71" s="61" t="s">
        <v>267</v>
      </c>
      <c r="C71" s="62"/>
      <c r="D71" s="134"/>
      <c r="E71" s="67"/>
      <c r="F71" s="135"/>
      <c r="G71" s="136"/>
      <c r="H71" s="136"/>
      <c r="I71" s="136"/>
      <c r="J71" s="136"/>
    </row>
    <row r="72" spans="1:10" ht="33" customHeight="1">
      <c r="A72" s="10" t="s">
        <v>277</v>
      </c>
      <c r="B72" s="9" t="s">
        <v>238</v>
      </c>
      <c r="C72" s="10" t="s">
        <v>25</v>
      </c>
      <c r="D72" s="39">
        <f>3.62+2.67</f>
        <v>6.29</v>
      </c>
      <c r="E72" s="76" t="s">
        <v>286</v>
      </c>
      <c r="F72" s="135"/>
      <c r="G72" s="136"/>
      <c r="H72" s="136"/>
      <c r="I72" s="136"/>
      <c r="J72" s="136"/>
    </row>
    <row r="73" spans="1:10" ht="37.5" customHeight="1">
      <c r="A73" s="10" t="s">
        <v>278</v>
      </c>
      <c r="B73" s="9" t="s">
        <v>115</v>
      </c>
      <c r="C73" s="10" t="s">
        <v>25</v>
      </c>
      <c r="D73" s="39">
        <f>(25.75*1.8)+(0.5*1.2*3)</f>
        <v>48.15</v>
      </c>
      <c r="E73" s="76" t="s">
        <v>287</v>
      </c>
      <c r="F73" s="135"/>
      <c r="G73" s="136"/>
      <c r="H73" s="136"/>
      <c r="I73" s="136"/>
      <c r="J73" s="136"/>
    </row>
    <row r="74" spans="1:10" ht="37.5" customHeight="1">
      <c r="A74" s="10" t="s">
        <v>279</v>
      </c>
      <c r="B74" s="9" t="s">
        <v>280</v>
      </c>
      <c r="C74" s="10" t="s">
        <v>11</v>
      </c>
      <c r="D74" s="39">
        <v>1.2</v>
      </c>
      <c r="E74" s="76" t="s">
        <v>288</v>
      </c>
      <c r="F74" s="135"/>
      <c r="G74" s="136"/>
      <c r="H74" s="136"/>
      <c r="I74" s="136"/>
      <c r="J74" s="136"/>
    </row>
    <row r="75" spans="1:5" ht="15">
      <c r="A75" s="96" t="s">
        <v>282</v>
      </c>
      <c r="B75" s="13" t="s">
        <v>50</v>
      </c>
      <c r="C75" s="55"/>
      <c r="D75" s="132"/>
      <c r="E75" s="67"/>
    </row>
    <row r="76" spans="1:11" ht="30">
      <c r="A76" s="10" t="s">
        <v>289</v>
      </c>
      <c r="B76" s="9" t="s">
        <v>88</v>
      </c>
      <c r="C76" s="10" t="s">
        <v>11</v>
      </c>
      <c r="D76" s="39">
        <v>200</v>
      </c>
      <c r="E76" s="180" t="s">
        <v>391</v>
      </c>
      <c r="F76" s="178"/>
      <c r="G76" s="179"/>
      <c r="H76" s="179"/>
      <c r="I76" s="179"/>
      <c r="J76" s="179"/>
      <c r="K76" s="179"/>
    </row>
    <row r="77" spans="1:11" ht="30">
      <c r="A77" s="10" t="s">
        <v>290</v>
      </c>
      <c r="B77" s="9" t="s">
        <v>90</v>
      </c>
      <c r="C77" s="10" t="s">
        <v>11</v>
      </c>
      <c r="D77" s="39">
        <v>500</v>
      </c>
      <c r="E77" s="181"/>
      <c r="F77" s="178"/>
      <c r="G77" s="179"/>
      <c r="H77" s="179"/>
      <c r="I77" s="179"/>
      <c r="J77" s="179"/>
      <c r="K77" s="179"/>
    </row>
    <row r="78" spans="1:11" ht="30">
      <c r="A78" s="10" t="s">
        <v>291</v>
      </c>
      <c r="B78" s="9" t="s">
        <v>139</v>
      </c>
      <c r="C78" s="10" t="s">
        <v>11</v>
      </c>
      <c r="D78" s="39">
        <v>200</v>
      </c>
      <c r="E78" s="181"/>
      <c r="F78" s="178"/>
      <c r="G78" s="179"/>
      <c r="H78" s="179"/>
      <c r="I78" s="179"/>
      <c r="J78" s="179"/>
      <c r="K78" s="179"/>
    </row>
    <row r="79" spans="1:5" ht="15">
      <c r="A79" s="10" t="s">
        <v>292</v>
      </c>
      <c r="B79" s="8" t="s">
        <v>51</v>
      </c>
      <c r="C79" s="10" t="s">
        <v>53</v>
      </c>
      <c r="D79" s="39">
        <v>7</v>
      </c>
      <c r="E79" s="181"/>
    </row>
    <row r="80" spans="1:5" ht="15">
      <c r="A80" s="10" t="s">
        <v>397</v>
      </c>
      <c r="B80" s="53" t="s">
        <v>135</v>
      </c>
      <c r="C80" s="10" t="s">
        <v>53</v>
      </c>
      <c r="D80" s="39">
        <v>1</v>
      </c>
      <c r="E80" s="181"/>
    </row>
    <row r="81" spans="1:5" ht="15">
      <c r="A81" s="10" t="s">
        <v>293</v>
      </c>
      <c r="B81" s="3" t="s">
        <v>93</v>
      </c>
      <c r="C81" s="10" t="s">
        <v>53</v>
      </c>
      <c r="D81" s="39">
        <v>25</v>
      </c>
      <c r="E81" s="181"/>
    </row>
    <row r="82" spans="1:5" ht="30">
      <c r="A82" s="10" t="s">
        <v>398</v>
      </c>
      <c r="B82" s="9" t="s">
        <v>95</v>
      </c>
      <c r="C82" s="10" t="s">
        <v>11</v>
      </c>
      <c r="D82" s="39">
        <v>100</v>
      </c>
      <c r="E82" s="182"/>
    </row>
    <row r="83" spans="1:5" ht="33" customHeight="1">
      <c r="A83" s="10" t="s">
        <v>294</v>
      </c>
      <c r="B83" s="7" t="s">
        <v>340</v>
      </c>
      <c r="C83" s="20" t="s">
        <v>5</v>
      </c>
      <c r="D83" s="48">
        <v>44</v>
      </c>
      <c r="E83" s="32" t="s">
        <v>342</v>
      </c>
    </row>
    <row r="84" spans="1:5" ht="21.75" customHeight="1">
      <c r="A84" s="10" t="s">
        <v>399</v>
      </c>
      <c r="B84" s="4" t="s">
        <v>341</v>
      </c>
      <c r="C84" s="10" t="s">
        <v>5</v>
      </c>
      <c r="D84" s="48">
        <f>D83*2</f>
        <v>88</v>
      </c>
      <c r="E84" s="32"/>
    </row>
    <row r="85" spans="1:5" ht="39" customHeight="1">
      <c r="A85" s="10" t="s">
        <v>295</v>
      </c>
      <c r="B85" s="9" t="s">
        <v>108</v>
      </c>
      <c r="C85" s="10" t="s">
        <v>5</v>
      </c>
      <c r="D85" s="39">
        <v>1</v>
      </c>
      <c r="E85" s="4"/>
    </row>
    <row r="86" spans="1:5" ht="39" customHeight="1">
      <c r="A86" s="10" t="s">
        <v>296</v>
      </c>
      <c r="B86" s="9" t="s">
        <v>110</v>
      </c>
      <c r="C86" s="10" t="s">
        <v>5</v>
      </c>
      <c r="D86" s="39">
        <v>16</v>
      </c>
      <c r="E86" s="4"/>
    </row>
    <row r="87" spans="1:5" ht="15">
      <c r="A87" s="96" t="s">
        <v>303</v>
      </c>
      <c r="B87" s="13" t="s">
        <v>76</v>
      </c>
      <c r="C87" s="55"/>
      <c r="D87" s="132"/>
      <c r="E87" s="67"/>
    </row>
    <row r="88" spans="1:5" ht="15">
      <c r="A88" s="10" t="s">
        <v>304</v>
      </c>
      <c r="B88" s="3" t="s">
        <v>77</v>
      </c>
      <c r="C88" s="5" t="s">
        <v>25</v>
      </c>
      <c r="D88" s="39">
        <f>6.5*15</f>
        <v>97.5</v>
      </c>
      <c r="E88" s="4" t="s">
        <v>297</v>
      </c>
    </row>
    <row r="89" spans="1:5" ht="15">
      <c r="A89" s="96" t="s">
        <v>305</v>
      </c>
      <c r="B89" s="13" t="s">
        <v>54</v>
      </c>
      <c r="C89" s="55"/>
      <c r="D89" s="132"/>
      <c r="E89" s="67"/>
    </row>
    <row r="90" spans="1:5" ht="15">
      <c r="A90" s="17" t="s">
        <v>306</v>
      </c>
      <c r="B90" s="4" t="s">
        <v>300</v>
      </c>
      <c r="C90" s="41" t="s">
        <v>25</v>
      </c>
      <c r="D90" s="39">
        <v>363.4</v>
      </c>
      <c r="E90" s="4"/>
    </row>
    <row r="91" spans="1:5" ht="15">
      <c r="A91" s="17" t="s">
        <v>307</v>
      </c>
      <c r="B91" s="53" t="s">
        <v>131</v>
      </c>
      <c r="C91" s="41" t="s">
        <v>25</v>
      </c>
      <c r="D91" s="39">
        <f>D90+8/100*D90</f>
        <v>392.472</v>
      </c>
      <c r="E91" s="4" t="s">
        <v>301</v>
      </c>
    </row>
    <row r="92" spans="1:5" ht="30">
      <c r="A92" s="17" t="s">
        <v>308</v>
      </c>
      <c r="B92" s="4" t="s">
        <v>127</v>
      </c>
      <c r="C92" s="41" t="s">
        <v>11</v>
      </c>
      <c r="D92" s="29">
        <v>33.33</v>
      </c>
      <c r="E92" s="4"/>
    </row>
    <row r="93" spans="1:5" ht="15">
      <c r="A93" s="17" t="s">
        <v>309</v>
      </c>
      <c r="B93" s="53" t="s">
        <v>133</v>
      </c>
      <c r="C93" s="41" t="s">
        <v>11</v>
      </c>
      <c r="D93" s="39">
        <v>90</v>
      </c>
      <c r="E93" s="4"/>
    </row>
    <row r="94" spans="1:5" ht="30">
      <c r="A94" s="17" t="s">
        <v>310</v>
      </c>
      <c r="B94" s="3" t="s">
        <v>79</v>
      </c>
      <c r="C94" s="17" t="s">
        <v>11</v>
      </c>
      <c r="D94" s="39">
        <f>(12.03*2)+(10.01*2)</f>
        <v>44.08</v>
      </c>
      <c r="E94" s="4" t="s">
        <v>302</v>
      </c>
    </row>
    <row r="95" spans="1:5" ht="15">
      <c r="A95" s="96" t="s">
        <v>322</v>
      </c>
      <c r="B95" s="13" t="s">
        <v>81</v>
      </c>
      <c r="C95" s="55"/>
      <c r="D95" s="132"/>
      <c r="E95" s="67"/>
    </row>
    <row r="96" spans="1:5" ht="15">
      <c r="A96" s="17" t="s">
        <v>323</v>
      </c>
      <c r="B96" s="28" t="s">
        <v>311</v>
      </c>
      <c r="C96" s="17" t="s">
        <v>25</v>
      </c>
      <c r="D96" s="39">
        <f>D38</f>
        <v>503.38</v>
      </c>
      <c r="E96" s="4" t="s">
        <v>319</v>
      </c>
    </row>
    <row r="97" spans="1:5" ht="15">
      <c r="A97" s="17" t="s">
        <v>324</v>
      </c>
      <c r="B97" s="146" t="s">
        <v>313</v>
      </c>
      <c r="C97" s="17" t="s">
        <v>25</v>
      </c>
      <c r="D97" s="39">
        <f>D43</f>
        <v>293.91</v>
      </c>
      <c r="E97" s="4"/>
    </row>
    <row r="98" spans="1:5" ht="15">
      <c r="A98" s="17" t="s">
        <v>325</v>
      </c>
      <c r="B98" s="8" t="s">
        <v>82</v>
      </c>
      <c r="C98" s="17" t="s">
        <v>25</v>
      </c>
      <c r="D98" s="39">
        <f>(0.9*2.1*2*4)+(0.6*1.6*2*13)</f>
        <v>40.08</v>
      </c>
      <c r="E98" s="4" t="s">
        <v>321</v>
      </c>
    </row>
    <row r="99" spans="1:5" ht="15">
      <c r="A99" s="96" t="s">
        <v>375</v>
      </c>
      <c r="B99" s="61" t="s">
        <v>124</v>
      </c>
      <c r="C99" s="62"/>
      <c r="D99" s="132"/>
      <c r="E99" s="67"/>
    </row>
    <row r="100" spans="1:5" ht="15">
      <c r="A100" s="17" t="s">
        <v>323</v>
      </c>
      <c r="B100" s="28" t="s">
        <v>376</v>
      </c>
      <c r="C100" s="17" t="s">
        <v>25</v>
      </c>
      <c r="D100" s="39">
        <f>1.3*4</f>
        <v>5.2</v>
      </c>
      <c r="E100" s="76" t="s">
        <v>378</v>
      </c>
    </row>
    <row r="101" spans="1:5" ht="15">
      <c r="A101" s="96" t="s">
        <v>31</v>
      </c>
      <c r="B101" s="61" t="s">
        <v>326</v>
      </c>
      <c r="C101" s="44"/>
      <c r="D101" s="132"/>
      <c r="E101" s="67"/>
    </row>
    <row r="102" spans="1:5" ht="15">
      <c r="A102" s="96" t="s">
        <v>32</v>
      </c>
      <c r="B102" s="61" t="s">
        <v>12</v>
      </c>
      <c r="C102" s="62"/>
      <c r="D102" s="132"/>
      <c r="E102" s="67"/>
    </row>
    <row r="103" spans="1:5" ht="36">
      <c r="A103" s="17" t="s">
        <v>327</v>
      </c>
      <c r="B103" s="24" t="s">
        <v>343</v>
      </c>
      <c r="C103" s="25" t="s">
        <v>28</v>
      </c>
      <c r="D103" s="39">
        <f>(8.45+2.55+2.8)*0.15*2.8</f>
        <v>5.795999999999999</v>
      </c>
      <c r="E103" s="4" t="s">
        <v>345</v>
      </c>
    </row>
    <row r="104" spans="1:5" ht="30">
      <c r="A104" s="97" t="s">
        <v>328</v>
      </c>
      <c r="B104" s="28" t="s">
        <v>29</v>
      </c>
      <c r="C104" s="25" t="s">
        <v>28</v>
      </c>
      <c r="D104" s="39">
        <f>8*1.5*0.8*0.07</f>
        <v>0.6720000000000002</v>
      </c>
      <c r="E104" s="4" t="s">
        <v>348</v>
      </c>
    </row>
    <row r="105" spans="1:5" ht="48">
      <c r="A105" s="17" t="s">
        <v>335</v>
      </c>
      <c r="B105" s="24" t="s">
        <v>344</v>
      </c>
      <c r="C105" s="25" t="s">
        <v>28</v>
      </c>
      <c r="D105" s="39">
        <f>D103+D104</f>
        <v>6.468</v>
      </c>
      <c r="E105" s="4"/>
    </row>
    <row r="106" spans="1:5" ht="15">
      <c r="A106" s="96" t="s">
        <v>35</v>
      </c>
      <c r="B106" s="61" t="s">
        <v>58</v>
      </c>
      <c r="C106" s="62"/>
      <c r="D106" s="138"/>
      <c r="E106" s="125"/>
    </row>
    <row r="107" spans="1:5" ht="30">
      <c r="A107" s="17" t="s">
        <v>329</v>
      </c>
      <c r="B107" s="137" t="s">
        <v>59</v>
      </c>
      <c r="C107" s="25" t="s">
        <v>28</v>
      </c>
      <c r="D107" s="39">
        <f>1.2*0.6*0.8*8</f>
        <v>4.608</v>
      </c>
      <c r="E107" s="4" t="s">
        <v>349</v>
      </c>
    </row>
    <row r="108" spans="1:5" ht="15">
      <c r="A108" s="17" t="s">
        <v>330</v>
      </c>
      <c r="B108" s="24" t="s">
        <v>186</v>
      </c>
      <c r="C108" s="25" t="s">
        <v>28</v>
      </c>
      <c r="D108" s="39">
        <f>D107</f>
        <v>4.608</v>
      </c>
      <c r="E108" s="4" t="s">
        <v>350</v>
      </c>
    </row>
    <row r="109" spans="1:5" ht="30">
      <c r="A109" s="17" t="s">
        <v>331</v>
      </c>
      <c r="B109" s="137" t="s">
        <v>61</v>
      </c>
      <c r="C109" s="25" t="s">
        <v>28</v>
      </c>
      <c r="D109" s="39">
        <f>D108</f>
        <v>4.608</v>
      </c>
      <c r="E109" s="4" t="s">
        <v>350</v>
      </c>
    </row>
    <row r="110" spans="1:5" ht="15">
      <c r="A110" s="17" t="s">
        <v>332</v>
      </c>
      <c r="B110" s="24" t="s">
        <v>62</v>
      </c>
      <c r="C110" s="25" t="s">
        <v>25</v>
      </c>
      <c r="D110" s="39">
        <f>(1.2+1.2+0.6+0.6)*0.8*8</f>
        <v>23.040000000000003</v>
      </c>
      <c r="E110" s="4" t="s">
        <v>351</v>
      </c>
    </row>
    <row r="111" spans="1:5" ht="15">
      <c r="A111" s="17" t="s">
        <v>333</v>
      </c>
      <c r="B111" s="24" t="s">
        <v>63</v>
      </c>
      <c r="C111" s="25" t="s">
        <v>17</v>
      </c>
      <c r="D111" s="39">
        <f>D108*80</f>
        <v>368.64</v>
      </c>
      <c r="E111" s="4" t="s">
        <v>411</v>
      </c>
    </row>
    <row r="112" spans="1:5" ht="15">
      <c r="A112" s="17" t="s">
        <v>334</v>
      </c>
      <c r="B112" s="24" t="s">
        <v>184</v>
      </c>
      <c r="C112" s="25" t="s">
        <v>11</v>
      </c>
      <c r="D112" s="39">
        <f>2*8*5</f>
        <v>80</v>
      </c>
      <c r="E112" s="4" t="s">
        <v>414</v>
      </c>
    </row>
    <row r="113" spans="1:5" ht="15">
      <c r="A113" s="96" t="s">
        <v>107</v>
      </c>
      <c r="B113" s="58" t="s">
        <v>352</v>
      </c>
      <c r="C113" s="59"/>
      <c r="D113" s="138"/>
      <c r="E113" s="125"/>
    </row>
    <row r="114" spans="1:5" ht="45">
      <c r="A114" s="17" t="s">
        <v>355</v>
      </c>
      <c r="B114" s="9" t="s">
        <v>353</v>
      </c>
      <c r="C114" s="17" t="s">
        <v>354</v>
      </c>
      <c r="D114" s="39">
        <f>538.11*14</f>
        <v>7533.54</v>
      </c>
      <c r="E114" s="4" t="s">
        <v>356</v>
      </c>
    </row>
    <row r="115" spans="1:5" ht="15">
      <c r="A115" s="96" t="s">
        <v>357</v>
      </c>
      <c r="B115" s="58" t="s">
        <v>54</v>
      </c>
      <c r="C115" s="59"/>
      <c r="D115" s="138"/>
      <c r="E115" s="125"/>
    </row>
    <row r="116" spans="1:5" ht="45">
      <c r="A116" s="17" t="s">
        <v>363</v>
      </c>
      <c r="B116" s="9" t="s">
        <v>358</v>
      </c>
      <c r="C116" s="17" t="s">
        <v>25</v>
      </c>
      <c r="D116" s="39">
        <f>(13.87*39)+(39*3.3)</f>
        <v>669.6299999999999</v>
      </c>
      <c r="E116" s="4" t="s">
        <v>360</v>
      </c>
    </row>
    <row r="117" spans="1:5" ht="15">
      <c r="A117" s="96" t="s">
        <v>364</v>
      </c>
      <c r="B117" s="58" t="s">
        <v>361</v>
      </c>
      <c r="C117" s="59"/>
      <c r="D117" s="138"/>
      <c r="E117" s="125"/>
    </row>
    <row r="118" spans="1:5" ht="15">
      <c r="A118" s="17" t="s">
        <v>365</v>
      </c>
      <c r="B118" s="8" t="s">
        <v>98</v>
      </c>
      <c r="C118" s="10" t="s">
        <v>28</v>
      </c>
      <c r="D118" s="39">
        <f>0.5*1*8*0.07</f>
        <v>0.28</v>
      </c>
      <c r="E118" s="4" t="s">
        <v>362</v>
      </c>
    </row>
    <row r="119" spans="1:5" ht="15">
      <c r="A119" s="96" t="s">
        <v>366</v>
      </c>
      <c r="B119" s="58" t="s">
        <v>81</v>
      </c>
      <c r="C119" s="139"/>
      <c r="D119" s="140"/>
      <c r="E119" s="141"/>
    </row>
    <row r="120" spans="1:5" ht="15">
      <c r="A120" s="17" t="s">
        <v>370</v>
      </c>
      <c r="B120" s="8" t="s">
        <v>367</v>
      </c>
      <c r="C120" s="5" t="s">
        <v>126</v>
      </c>
      <c r="D120" s="39">
        <f>D114</f>
        <v>7533.54</v>
      </c>
      <c r="E120" s="4"/>
    </row>
    <row r="121" spans="1:5" ht="15">
      <c r="A121" s="152"/>
      <c r="B121" s="28" t="s">
        <v>311</v>
      </c>
      <c r="C121" s="17" t="s">
        <v>25</v>
      </c>
      <c r="D121" s="39">
        <f>113.5*2.8</f>
        <v>317.79999999999995</v>
      </c>
      <c r="E121" s="4" t="s">
        <v>369</v>
      </c>
    </row>
    <row r="122" spans="1:5" ht="15">
      <c r="A122" s="96" t="s">
        <v>392</v>
      </c>
      <c r="B122" s="58" t="s">
        <v>50</v>
      </c>
      <c r="C122" s="59"/>
      <c r="D122" s="140"/>
      <c r="E122" s="141"/>
    </row>
    <row r="123" spans="1:5" ht="30">
      <c r="A123" s="10" t="s">
        <v>394</v>
      </c>
      <c r="B123" s="9" t="s">
        <v>88</v>
      </c>
      <c r="C123" s="10" t="s">
        <v>11</v>
      </c>
      <c r="D123" s="39">
        <v>150</v>
      </c>
      <c r="E123" s="180" t="s">
        <v>408</v>
      </c>
    </row>
    <row r="124" spans="1:5" ht="30">
      <c r="A124" s="17" t="s">
        <v>395</v>
      </c>
      <c r="B124" s="9" t="s">
        <v>393</v>
      </c>
      <c r="C124" s="10" t="s">
        <v>11</v>
      </c>
      <c r="D124" s="39">
        <v>150</v>
      </c>
      <c r="E124" s="181"/>
    </row>
    <row r="125" spans="1:5" ht="15">
      <c r="A125" s="10" t="s">
        <v>400</v>
      </c>
      <c r="B125" s="8" t="s">
        <v>51</v>
      </c>
      <c r="C125" s="10" t="s">
        <v>53</v>
      </c>
      <c r="D125" s="39">
        <v>1</v>
      </c>
      <c r="E125" s="181"/>
    </row>
    <row r="126" spans="1:5" ht="15">
      <c r="A126" s="10" t="s">
        <v>401</v>
      </c>
      <c r="B126" s="8" t="s">
        <v>135</v>
      </c>
      <c r="C126" s="10" t="s">
        <v>53</v>
      </c>
      <c r="D126" s="39">
        <v>1</v>
      </c>
      <c r="E126" s="182"/>
    </row>
    <row r="127" spans="1:5" ht="25.5">
      <c r="A127" s="10" t="s">
        <v>402</v>
      </c>
      <c r="B127" s="7" t="s">
        <v>336</v>
      </c>
      <c r="C127" s="10" t="s">
        <v>13</v>
      </c>
      <c r="D127" s="39">
        <v>30</v>
      </c>
      <c r="E127" s="4"/>
    </row>
    <row r="128" spans="1:5" ht="30">
      <c r="A128" s="10" t="s">
        <v>403</v>
      </c>
      <c r="B128" s="9" t="s">
        <v>338</v>
      </c>
      <c r="C128" s="10" t="s">
        <v>13</v>
      </c>
      <c r="D128" s="39">
        <v>60</v>
      </c>
      <c r="E128" s="4"/>
    </row>
    <row r="129" ht="15">
      <c r="A129" s="153"/>
    </row>
  </sheetData>
  <mergeCells count="4">
    <mergeCell ref="F47:J69"/>
    <mergeCell ref="F76:K78"/>
    <mergeCell ref="E76:E82"/>
    <mergeCell ref="E123:E126"/>
  </mergeCells>
  <conditionalFormatting sqref="C37:C39 B13:B15 C57:C61 C63:C70 C76:C82">
    <cfRule type="expression" priority="458" dxfId="1">
      <formula>IF($L13="I",TRUE,FALSE)</formula>
    </cfRule>
    <cfRule type="expression" priority="458" dxfId="0">
      <formula>IF($L13="T",TRUE,FALSE)</formula>
    </cfRule>
  </conditionalFormatting>
  <conditionalFormatting sqref="E2:E12">
    <cfRule type="expression" priority="431" dxfId="163">
      <formula>IF($G2="I",TRUE,FALSE)</formula>
    </cfRule>
    <cfRule type="expression" priority="432" dxfId="162">
      <formula>IF($G2="T",TRUE,FALSE)</formula>
    </cfRule>
  </conditionalFormatting>
  <conditionalFormatting sqref="B16:B18">
    <cfRule type="expression" priority="419" dxfId="1">
      <formula>IF($L16="I",TRUE,FALSE)</formula>
    </cfRule>
    <cfRule type="expression" priority="420" dxfId="0">
      <formula>IF($L16="T",TRUE,FALSE)</formula>
    </cfRule>
  </conditionalFormatting>
  <conditionalFormatting sqref="C19">
    <cfRule type="expression" priority="417" dxfId="1">
      <formula>IF($L19="I",TRUE,FALSE)</formula>
    </cfRule>
    <cfRule type="expression" priority="418" dxfId="0">
      <formula>IF($L19="T",TRUE,FALSE)</formula>
    </cfRule>
  </conditionalFormatting>
  <conditionalFormatting sqref="C36">
    <cfRule type="expression" priority="411" dxfId="1">
      <formula>IF($L36="I",TRUE,FALSE)</formula>
    </cfRule>
    <cfRule type="expression" priority="412" dxfId="0">
      <formula>IF($L36="T",TRUE,FALSE)</formula>
    </cfRule>
  </conditionalFormatting>
  <conditionalFormatting sqref="E13">
    <cfRule type="expression" priority="373" dxfId="163">
      <formula>IF($G13="I",TRUE,FALSE)</formula>
    </cfRule>
    <cfRule type="expression" priority="374" dxfId="162">
      <formula>IF($G13="T",TRUE,FALSE)</formula>
    </cfRule>
  </conditionalFormatting>
  <conditionalFormatting sqref="B11">
    <cfRule type="expression" priority="195" dxfId="1">
      <formula>IF($L11="I",TRUE,FALSE)</formula>
    </cfRule>
    <cfRule type="expression" priority="196" dxfId="0">
      <formula>IF($L11="T",TRUE,FALSE)</formula>
    </cfRule>
  </conditionalFormatting>
  <conditionalFormatting sqref="B5">
    <cfRule type="expression" priority="193" dxfId="1">
      <formula>IF($L5="I",TRUE,FALSE)</formula>
    </cfRule>
    <cfRule type="expression" priority="194" dxfId="0">
      <formula>IF($L5="T",TRUE,FALSE)</formula>
    </cfRule>
  </conditionalFormatting>
  <conditionalFormatting sqref="B6 B10">
    <cfRule type="expression" priority="191" dxfId="1">
      <formula>IF($L6="I",TRUE,FALSE)</formula>
    </cfRule>
    <cfRule type="expression" priority="192" dxfId="0">
      <formula>IF($L6="T",TRUE,FALSE)</formula>
    </cfRule>
  </conditionalFormatting>
  <conditionalFormatting sqref="B83">
    <cfRule type="expression" priority="235" dxfId="1">
      <formula>IF($L83="I",TRUE,FALSE)</formula>
    </cfRule>
    <cfRule type="expression" priority="236" dxfId="0">
      <formula>IF($L83="T",TRUE,FALSE)</formula>
    </cfRule>
  </conditionalFormatting>
  <conditionalFormatting sqref="C83:C86">
    <cfRule type="expression" priority="233" dxfId="1">
      <formula>IF($L83="I",TRUE,FALSE)</formula>
    </cfRule>
    <cfRule type="expression" priority="234" dxfId="0">
      <formula>IF($L83="T",TRUE,FALSE)</formula>
    </cfRule>
  </conditionalFormatting>
  <conditionalFormatting sqref="C47">
    <cfRule type="expression" priority="221" dxfId="1">
      <formula>IF($L47="I",TRUE,FALSE)</formula>
    </cfRule>
    <cfRule type="expression" priority="222" dxfId="0">
      <formula>IF($L47="T",TRUE,FALSE)</formula>
    </cfRule>
  </conditionalFormatting>
  <conditionalFormatting sqref="A19">
    <cfRule type="expression" priority="105" dxfId="1">
      <formula>IF($L19="I",TRUE,FALSE)</formula>
    </cfRule>
    <cfRule type="expression" priority="106" dxfId="0">
      <formula>IF($L19="T",TRUE,FALSE)</formula>
    </cfRule>
  </conditionalFormatting>
  <conditionalFormatting sqref="A26">
    <cfRule type="expression" priority="103" dxfId="1">
      <formula>IF($L26="I",TRUE,FALSE)</formula>
    </cfRule>
    <cfRule type="expression" priority="104" dxfId="0">
      <formula>IF($L26="T",TRUE,FALSE)</formula>
    </cfRule>
  </conditionalFormatting>
  <conditionalFormatting sqref="A29">
    <cfRule type="expression" priority="101" dxfId="1">
      <formula>IF($L29="I",TRUE,FALSE)</formula>
    </cfRule>
    <cfRule type="expression" priority="102" dxfId="0">
      <formula>IF($L29="T",TRUE,FALSE)</formula>
    </cfRule>
  </conditionalFormatting>
  <conditionalFormatting sqref="A35">
    <cfRule type="expression" priority="99" dxfId="1">
      <formula>IF($L35="I",TRUE,FALSE)</formula>
    </cfRule>
    <cfRule type="expression" priority="100" dxfId="0">
      <formula>IF($L35="T",TRUE,FALSE)</formula>
    </cfRule>
  </conditionalFormatting>
  <conditionalFormatting sqref="A40">
    <cfRule type="expression" priority="97" dxfId="1">
      <formula>IF($L40="I",TRUE,FALSE)</formula>
    </cfRule>
    <cfRule type="expression" priority="98" dxfId="0">
      <formula>IF($L40="T",TRUE,FALSE)</formula>
    </cfRule>
  </conditionalFormatting>
  <conditionalFormatting sqref="A74">
    <cfRule type="expression" priority="93" dxfId="1">
      <formula>IF($L74="I",TRUE,FALSE)</formula>
    </cfRule>
    <cfRule type="expression" priority="94" dxfId="0">
      <formula>IF($L74="T",TRUE,FALSE)</formula>
    </cfRule>
  </conditionalFormatting>
  <conditionalFormatting sqref="C4">
    <cfRule type="expression" priority="189" dxfId="1">
      <formula>IF($L4="I",TRUE,FALSE)</formula>
    </cfRule>
    <cfRule type="expression" priority="190" dxfId="0">
      <formula>IF($L4="T",TRUE,FALSE)</formula>
    </cfRule>
  </conditionalFormatting>
  <conditionalFormatting sqref="C8">
    <cfRule type="expression" priority="187" dxfId="1">
      <formula>IF($L8="I",TRUE,FALSE)</formula>
    </cfRule>
    <cfRule type="expression" priority="188" dxfId="0">
      <formula>IF($L8="T",TRUE,FALSE)</formula>
    </cfRule>
  </conditionalFormatting>
  <conditionalFormatting sqref="C9">
    <cfRule type="expression" priority="185" dxfId="1">
      <formula>IF($L9="I",TRUE,FALSE)</formula>
    </cfRule>
    <cfRule type="expression" priority="186" dxfId="0">
      <formula>IF($L9="T",TRUE,FALSE)</formula>
    </cfRule>
  </conditionalFormatting>
  <conditionalFormatting sqref="E14">
    <cfRule type="expression" priority="183" dxfId="163">
      <formula>IF($G14="I",TRUE,FALSE)</formula>
    </cfRule>
    <cfRule type="expression" priority="184" dxfId="162">
      <formula>IF($G14="T",TRUE,FALSE)</formula>
    </cfRule>
  </conditionalFormatting>
  <conditionalFormatting sqref="E15">
    <cfRule type="expression" priority="181" dxfId="163">
      <formula>IF($G15="I",TRUE,FALSE)</formula>
    </cfRule>
    <cfRule type="expression" priority="182" dxfId="162">
      <formula>IF($G15="T",TRUE,FALSE)</formula>
    </cfRule>
  </conditionalFormatting>
  <conditionalFormatting sqref="C27">
    <cfRule type="expression" priority="179" dxfId="1">
      <formula>IF($L27="I",TRUE,FALSE)</formula>
    </cfRule>
    <cfRule type="expression" priority="180" dxfId="0">
      <formula>IF($L27="T",TRUE,FALSE)</formula>
    </cfRule>
  </conditionalFormatting>
  <conditionalFormatting sqref="C34">
    <cfRule type="expression" priority="177" dxfId="1">
      <formula>IF($L34="I",TRUE,FALSE)</formula>
    </cfRule>
    <cfRule type="expression" priority="178" dxfId="0">
      <formula>IF($L34="T",TRUE,FALSE)</formula>
    </cfRule>
  </conditionalFormatting>
  <conditionalFormatting sqref="C30:C31">
    <cfRule type="expression" priority="175" dxfId="1">
      <formula>IF($L30="I",TRUE,FALSE)</formula>
    </cfRule>
    <cfRule type="expression" priority="176" dxfId="0">
      <formula>IF($L30="T",TRUE,FALSE)</formula>
    </cfRule>
  </conditionalFormatting>
  <conditionalFormatting sqref="C32">
    <cfRule type="expression" priority="173" dxfId="1">
      <formula>IF($L32="I",TRUE,FALSE)</formula>
    </cfRule>
    <cfRule type="expression" priority="174" dxfId="0">
      <formula>IF($L32="T",TRUE,FALSE)</formula>
    </cfRule>
  </conditionalFormatting>
  <conditionalFormatting sqref="C33">
    <cfRule type="expression" priority="171" dxfId="1">
      <formula>IF($L33="I",TRUE,FALSE)</formula>
    </cfRule>
    <cfRule type="expression" priority="172" dxfId="0">
      <formula>IF($L33="T",TRUE,FALSE)</formula>
    </cfRule>
  </conditionalFormatting>
  <conditionalFormatting sqref="C54:C56">
    <cfRule type="expression" priority="161" dxfId="1">
      <formula>IF($L54="I",TRUE,FALSE)</formula>
    </cfRule>
    <cfRule type="expression" priority="162" dxfId="0">
      <formula>IF($L54="T",TRUE,FALSE)</formula>
    </cfRule>
  </conditionalFormatting>
  <conditionalFormatting sqref="C48:C53">
    <cfRule type="expression" priority="165" dxfId="1">
      <formula>IF($L48="I",TRUE,FALSE)</formula>
    </cfRule>
    <cfRule type="expression" priority="166" dxfId="0">
      <formula>IF($L48="T",TRUE,FALSE)</formula>
    </cfRule>
  </conditionalFormatting>
  <conditionalFormatting sqref="C62">
    <cfRule type="expression" priority="159" dxfId="1">
      <formula>IF($L62="I",TRUE,FALSE)</formula>
    </cfRule>
    <cfRule type="expression" priority="160" dxfId="0">
      <formula>IF($L62="T",TRUE,FALSE)</formula>
    </cfRule>
  </conditionalFormatting>
  <conditionalFormatting sqref="C71">
    <cfRule type="expression" priority="157" dxfId="1">
      <formula>IF($L71="I",TRUE,FALSE)</formula>
    </cfRule>
    <cfRule type="expression" priority="158" dxfId="0">
      <formula>IF($L71="T",TRUE,FALSE)</formula>
    </cfRule>
  </conditionalFormatting>
  <conditionalFormatting sqref="C72">
    <cfRule type="expression" priority="155" dxfId="1">
      <formula>IF($L72="I",TRUE,FALSE)</formula>
    </cfRule>
    <cfRule type="expression" priority="156" dxfId="0">
      <formula>IF($L72="T",TRUE,FALSE)</formula>
    </cfRule>
  </conditionalFormatting>
  <conditionalFormatting sqref="C73">
    <cfRule type="expression" priority="153" dxfId="1">
      <formula>IF($L73="I",TRUE,FALSE)</formula>
    </cfRule>
    <cfRule type="expression" priority="154" dxfId="0">
      <formula>IF($L73="T",TRUE,FALSE)</formula>
    </cfRule>
  </conditionalFormatting>
  <conditionalFormatting sqref="C74">
    <cfRule type="expression" priority="151" dxfId="1">
      <formula>IF($L74="I",TRUE,FALSE)</formula>
    </cfRule>
    <cfRule type="expression" priority="152" dxfId="0">
      <formula>IF($L74="T",TRUE,FALSE)</formula>
    </cfRule>
  </conditionalFormatting>
  <conditionalFormatting sqref="B105">
    <cfRule type="expression" priority="149" dxfId="1">
      <formula>IF($L105="I",TRUE,FALSE)</formula>
    </cfRule>
    <cfRule type="expression" priority="150" dxfId="0">
      <formula>IF($L105="T",TRUE,FALSE)</formula>
    </cfRule>
  </conditionalFormatting>
  <conditionalFormatting sqref="C102">
    <cfRule type="expression" priority="145" dxfId="1">
      <formula>IF($L102="I",TRUE,FALSE)</formula>
    </cfRule>
    <cfRule type="expression" priority="146" dxfId="0">
      <formula>IF($L102="T",TRUE,FALSE)</formula>
    </cfRule>
  </conditionalFormatting>
  <conditionalFormatting sqref="B103">
    <cfRule type="expression" priority="147" dxfId="1">
      <formula>IF($L103="I",TRUE,FALSE)</formula>
    </cfRule>
    <cfRule type="expression" priority="148" dxfId="0">
      <formula>IF($L103="T",TRUE,FALSE)</formula>
    </cfRule>
  </conditionalFormatting>
  <conditionalFormatting sqref="B104">
    <cfRule type="expression" priority="143" dxfId="1">
      <formula>IF($L104="I",TRUE,FALSE)</formula>
    </cfRule>
    <cfRule type="expression" priority="144" dxfId="0">
      <formula>IF($L104="T",TRUE,FALSE)</formula>
    </cfRule>
  </conditionalFormatting>
  <conditionalFormatting sqref="B107:B109">
    <cfRule type="expression" priority="141" dxfId="1">
      <formula>IF($L107="I",TRUE,FALSE)</formula>
    </cfRule>
    <cfRule type="expression" priority="142" dxfId="0">
      <formula>IF($L107="T",TRUE,FALSE)</formula>
    </cfRule>
  </conditionalFormatting>
  <conditionalFormatting sqref="B110:B112">
    <cfRule type="expression" priority="139" dxfId="1">
      <formula>IF($L110="I",TRUE,FALSE)</formula>
    </cfRule>
    <cfRule type="expression" priority="140" dxfId="0">
      <formula>IF($L110="T",TRUE,FALSE)</formula>
    </cfRule>
  </conditionalFormatting>
  <conditionalFormatting sqref="C106">
    <cfRule type="expression" priority="137" dxfId="1">
      <formula>IF($L106="I",TRUE,FALSE)</formula>
    </cfRule>
    <cfRule type="expression" priority="138" dxfId="0">
      <formula>IF($L106="T",TRUE,FALSE)</formula>
    </cfRule>
  </conditionalFormatting>
  <conditionalFormatting sqref="C113">
    <cfRule type="expression" priority="135" dxfId="1">
      <formula>IF($L113="I",TRUE,FALSE)</formula>
    </cfRule>
    <cfRule type="expression" priority="136" dxfId="0">
      <formula>IF($L113="T",TRUE,FALSE)</formula>
    </cfRule>
  </conditionalFormatting>
  <conditionalFormatting sqref="C115">
    <cfRule type="expression" priority="133" dxfId="1">
      <formula>IF($L115="I",TRUE,FALSE)</formula>
    </cfRule>
    <cfRule type="expression" priority="134" dxfId="0">
      <formula>IF($L115="T",TRUE,FALSE)</formula>
    </cfRule>
  </conditionalFormatting>
  <conditionalFormatting sqref="C117">
    <cfRule type="expression" priority="131" dxfId="1">
      <formula>IF($L117="I",TRUE,FALSE)</formula>
    </cfRule>
    <cfRule type="expression" priority="132" dxfId="0">
      <formula>IF($L117="T",TRUE,FALSE)</formula>
    </cfRule>
  </conditionalFormatting>
  <conditionalFormatting sqref="C118">
    <cfRule type="expression" priority="129" dxfId="1">
      <formula>IF($L118="I",TRUE,FALSE)</formula>
    </cfRule>
    <cfRule type="expression" priority="130" dxfId="0">
      <formula>IF($L118="T",TRUE,FALSE)</formula>
    </cfRule>
  </conditionalFormatting>
  <conditionalFormatting sqref="C99">
    <cfRule type="expression" priority="127" dxfId="1">
      <formula>IF($L99="I",TRUE,FALSE)</formula>
    </cfRule>
    <cfRule type="expression" priority="128" dxfId="0">
      <formula>IF($L99="T",TRUE,FALSE)</formula>
    </cfRule>
  </conditionalFormatting>
  <conditionalFormatting sqref="C124">
    <cfRule type="expression" priority="125" dxfId="1">
      <formula>IF($L124="I",TRUE,FALSE)</formula>
    </cfRule>
    <cfRule type="expression" priority="126" dxfId="0">
      <formula>IF($L124="T",TRUE,FALSE)</formula>
    </cfRule>
  </conditionalFormatting>
  <conditionalFormatting sqref="C122">
    <cfRule type="expression" priority="123" dxfId="1">
      <formula>IF($L122="I",TRUE,FALSE)</formula>
    </cfRule>
    <cfRule type="expression" priority="124" dxfId="0">
      <formula>IF($L122="T",TRUE,FALSE)</formula>
    </cfRule>
  </conditionalFormatting>
  <conditionalFormatting sqref="C123">
    <cfRule type="expression" priority="121" dxfId="1">
      <formula>IF($L123="I",TRUE,FALSE)</formula>
    </cfRule>
    <cfRule type="expression" priority="122" dxfId="0">
      <formula>IF($L123="T",TRUE,FALSE)</formula>
    </cfRule>
  </conditionalFormatting>
  <conditionalFormatting sqref="C125:C126">
    <cfRule type="expression" priority="119" dxfId="1">
      <formula>IF($L125="I",TRUE,FALSE)</formula>
    </cfRule>
    <cfRule type="expression" priority="120" dxfId="0">
      <formula>IF($L125="T",TRUE,FALSE)</formula>
    </cfRule>
  </conditionalFormatting>
  <conditionalFormatting sqref="B127">
    <cfRule type="expression" priority="117" dxfId="1">
      <formula>IF($L127="I",TRUE,FALSE)</formula>
    </cfRule>
    <cfRule type="expression" priority="118" dxfId="0">
      <formula>IF($L127="T",TRUE,FALSE)</formula>
    </cfRule>
  </conditionalFormatting>
  <conditionalFormatting sqref="C127">
    <cfRule type="expression" priority="115" dxfId="1">
      <formula>IF($L127="I",TRUE,FALSE)</formula>
    </cfRule>
    <cfRule type="expression" priority="116" dxfId="0">
      <formula>IF($L127="T",TRUE,FALSE)</formula>
    </cfRule>
  </conditionalFormatting>
  <conditionalFormatting sqref="C128">
    <cfRule type="expression" priority="113" dxfId="1">
      <formula>IF($L128="I",TRUE,FALSE)</formula>
    </cfRule>
    <cfRule type="expression" priority="114" dxfId="0">
      <formula>IF($L128="T",TRUE,FALSE)</formula>
    </cfRule>
  </conditionalFormatting>
  <conditionalFormatting sqref="A122">
    <cfRule type="expression" priority="7" dxfId="1">
      <formula>IF($L122="I",TRUE,FALSE)</formula>
    </cfRule>
    <cfRule type="expression" priority="8" dxfId="0">
      <formula>IF($L122="T",TRUE,FALSE)</formula>
    </cfRule>
  </conditionalFormatting>
  <conditionalFormatting sqref="A123">
    <cfRule type="expression" priority="1" dxfId="1">
      <formula>IF($L123="I",TRUE,FALSE)</formula>
    </cfRule>
    <cfRule type="expression" priority="2" dxfId="0">
      <formula>IF($L123="T",TRUE,FALSE)</formula>
    </cfRule>
  </conditionalFormatting>
  <conditionalFormatting sqref="B7">
    <cfRule type="expression" priority="111" dxfId="1">
      <formula>IF($L7="I",TRUE,FALSE)</formula>
    </cfRule>
    <cfRule type="expression" priority="112" dxfId="0">
      <formula>IF($L7="T",TRUE,FALSE)</formula>
    </cfRule>
  </conditionalFormatting>
  <conditionalFormatting sqref="A42:A45 A75:A86 A47:A70">
    <cfRule type="expression" priority="109" dxfId="1">
      <formula>IF($L42="I",TRUE,FALSE)</formula>
    </cfRule>
    <cfRule type="expression" priority="110" dxfId="0">
      <formula>IF($L42="T",TRUE,FALSE)</formula>
    </cfRule>
  </conditionalFormatting>
  <conditionalFormatting sqref="A12">
    <cfRule type="expression" priority="107" dxfId="1">
      <formula>IF($L12="I",TRUE,FALSE)</formula>
    </cfRule>
    <cfRule type="expression" priority="108" dxfId="0">
      <formula>IF($L12="T",TRUE,FALSE)</formula>
    </cfRule>
  </conditionalFormatting>
  <conditionalFormatting sqref="A87">
    <cfRule type="expression" priority="95" dxfId="1">
      <formula>IF($L87="I",TRUE,FALSE)</formula>
    </cfRule>
    <cfRule type="expression" priority="96" dxfId="0">
      <formula>IF($L87="T",TRUE,FALSE)</formula>
    </cfRule>
  </conditionalFormatting>
  <conditionalFormatting sqref="A86">
    <cfRule type="expression" priority="91" dxfId="1">
      <formula>IF($L86="I",TRUE,FALSE)</formula>
    </cfRule>
    <cfRule type="expression" priority="92" dxfId="0">
      <formula>IF($L86="T",TRUE,FALSE)</formula>
    </cfRule>
  </conditionalFormatting>
  <conditionalFormatting sqref="A94">
    <cfRule type="expression" priority="87" dxfId="1">
      <formula>IF($L94="I",TRUE,FALSE)</formula>
    </cfRule>
    <cfRule type="expression" priority="88" dxfId="0">
      <formula>IF($L94="T",TRUE,FALSE)</formula>
    </cfRule>
  </conditionalFormatting>
  <conditionalFormatting sqref="A88">
    <cfRule type="expression" priority="89" dxfId="1">
      <formula>IF($L88="I",TRUE,FALSE)</formula>
    </cfRule>
    <cfRule type="expression" priority="90" dxfId="0">
      <formula>IF($L88="T",TRUE,FALSE)</formula>
    </cfRule>
  </conditionalFormatting>
  <conditionalFormatting sqref="A46">
    <cfRule type="expression" priority="85" dxfId="1">
      <formula>IF($L46="I",TRUE,FALSE)</formula>
    </cfRule>
    <cfRule type="expression" priority="86" dxfId="0">
      <formula>IF($L46="T",TRUE,FALSE)</formula>
    </cfRule>
  </conditionalFormatting>
  <conditionalFormatting sqref="A9">
    <cfRule type="expression" priority="79" dxfId="1">
      <formula>IF($L9="I",TRUE,FALSE)</formula>
    </cfRule>
    <cfRule type="expression" priority="80" dxfId="0">
      <formula>IF($L9="T",TRUE,FALSE)</formula>
    </cfRule>
  </conditionalFormatting>
  <conditionalFormatting sqref="A4">
    <cfRule type="expression" priority="83" dxfId="1">
      <formula>IF($L4="I",TRUE,FALSE)</formula>
    </cfRule>
    <cfRule type="expression" priority="84" dxfId="0">
      <formula>IF($L4="T",TRUE,FALSE)</formula>
    </cfRule>
  </conditionalFormatting>
  <conditionalFormatting sqref="A8">
    <cfRule type="expression" priority="81" dxfId="1">
      <formula>IF($L8="I",TRUE,FALSE)</formula>
    </cfRule>
    <cfRule type="expression" priority="82" dxfId="0">
      <formula>IF($L8="T",TRUE,FALSE)</formula>
    </cfRule>
  </conditionalFormatting>
  <conditionalFormatting sqref="A70">
    <cfRule type="expression" priority="77" dxfId="1">
      <formula>IF($L70="I",TRUE,FALSE)</formula>
    </cfRule>
    <cfRule type="expression" priority="78" dxfId="0">
      <formula>IF($L70="T",TRUE,FALSE)</formula>
    </cfRule>
  </conditionalFormatting>
  <conditionalFormatting sqref="A71">
    <cfRule type="expression" priority="75" dxfId="1">
      <formula>IF($L71="I",TRUE,FALSE)</formula>
    </cfRule>
    <cfRule type="expression" priority="76" dxfId="0">
      <formula>IF($L71="T",TRUE,FALSE)</formula>
    </cfRule>
  </conditionalFormatting>
  <conditionalFormatting sqref="A72">
    <cfRule type="expression" priority="73" dxfId="1">
      <formula>IF($L72="I",TRUE,FALSE)</formula>
    </cfRule>
    <cfRule type="expression" priority="74" dxfId="0">
      <formula>IF($L72="T",TRUE,FALSE)</formula>
    </cfRule>
  </conditionalFormatting>
  <conditionalFormatting sqref="A73">
    <cfRule type="expression" priority="71" dxfId="1">
      <formula>IF($L73="I",TRUE,FALSE)</formula>
    </cfRule>
    <cfRule type="expression" priority="72" dxfId="0">
      <formula>IF($L73="T",TRUE,FALSE)</formula>
    </cfRule>
  </conditionalFormatting>
  <conditionalFormatting sqref="A105">
    <cfRule type="expression" priority="69" dxfId="1">
      <formula>IF($L105="I",TRUE,FALSE)</formula>
    </cfRule>
    <cfRule type="expression" priority="70" dxfId="0">
      <formula>IF($L105="T",TRUE,FALSE)</formula>
    </cfRule>
  </conditionalFormatting>
  <conditionalFormatting sqref="A101">
    <cfRule type="expression" priority="65" dxfId="1">
      <formula>IF($L101="I",TRUE,FALSE)</formula>
    </cfRule>
    <cfRule type="expression" priority="66" dxfId="0">
      <formula>IF($L101="T",TRUE,FALSE)</formula>
    </cfRule>
  </conditionalFormatting>
  <conditionalFormatting sqref="A100">
    <cfRule type="expression" priority="67" dxfId="1">
      <formula>IF($L100="I",TRUE,FALSE)</formula>
    </cfRule>
    <cfRule type="expression" priority="68" dxfId="0">
      <formula>IF($L100="T",TRUE,FALSE)</formula>
    </cfRule>
  </conditionalFormatting>
  <conditionalFormatting sqref="A112">
    <cfRule type="expression" priority="63" dxfId="1">
      <formula>IF($L112="I",TRUE,FALSE)</formula>
    </cfRule>
    <cfRule type="expression" priority="64" dxfId="0">
      <formula>IF($L112="T",TRUE,FALSE)</formula>
    </cfRule>
  </conditionalFormatting>
  <conditionalFormatting sqref="A114">
    <cfRule type="expression" priority="61" dxfId="1">
      <formula>IF($L114="I",TRUE,FALSE)</formula>
    </cfRule>
    <cfRule type="expression" priority="62" dxfId="0">
      <formula>IF($L114="T",TRUE,FALSE)</formula>
    </cfRule>
  </conditionalFormatting>
  <conditionalFormatting sqref="A116">
    <cfRule type="expression" priority="59" dxfId="1">
      <formula>IF($L116="I",TRUE,FALSE)</formula>
    </cfRule>
    <cfRule type="expression" priority="60" dxfId="0">
      <formula>IF($L116="T",TRUE,FALSE)</formula>
    </cfRule>
  </conditionalFormatting>
  <conditionalFormatting sqref="A118">
    <cfRule type="expression" priority="57" dxfId="1">
      <formula>IF($L118="I",TRUE,FALSE)</formula>
    </cfRule>
    <cfRule type="expression" priority="58" dxfId="0">
      <formula>IF($L118="T",TRUE,FALSE)</formula>
    </cfRule>
  </conditionalFormatting>
  <conditionalFormatting sqref="A98">
    <cfRule type="expression" priority="55" dxfId="1">
      <formula>IF($L98="I",TRUE,FALSE)</formula>
    </cfRule>
    <cfRule type="expression" priority="56" dxfId="0">
      <formula>IF($L98="T",TRUE,FALSE)</formula>
    </cfRule>
  </conditionalFormatting>
  <conditionalFormatting sqref="A120">
    <cfRule type="expression" priority="53" dxfId="1">
      <formula>IF($L120="I",TRUE,FALSE)</formula>
    </cfRule>
    <cfRule type="expression" priority="54" dxfId="0">
      <formula>IF($L120="T",TRUE,FALSE)</formula>
    </cfRule>
  </conditionalFormatting>
  <conditionalFormatting sqref="A121">
    <cfRule type="expression" priority="51" dxfId="1">
      <formula>IF($L121="I",TRUE,FALSE)</formula>
    </cfRule>
    <cfRule type="expression" priority="52" dxfId="0">
      <formula>IF($L121="T",TRUE,FALSE)</formula>
    </cfRule>
  </conditionalFormatting>
  <conditionalFormatting sqref="A123:A126">
    <cfRule type="expression" priority="49" dxfId="1">
      <formula>IF($L123="I",TRUE,FALSE)</formula>
    </cfRule>
    <cfRule type="expression" priority="50" dxfId="0">
      <formula>IF($L123="T",TRUE,FALSE)</formula>
    </cfRule>
  </conditionalFormatting>
  <conditionalFormatting sqref="A125:A128">
    <cfRule type="expression" priority="47" dxfId="1">
      <formula>IF($L125="I",TRUE,FALSE)</formula>
    </cfRule>
    <cfRule type="expression" priority="48" dxfId="0">
      <formula>IF($L125="T",TRUE,FALSE)</formula>
    </cfRule>
  </conditionalFormatting>
  <conditionalFormatting sqref="A88">
    <cfRule type="expression" priority="45" dxfId="1">
      <formula>IF($L88="I",TRUE,FALSE)</formula>
    </cfRule>
    <cfRule type="expression" priority="46" dxfId="0">
      <formula>IF($L88="T",TRUE,FALSE)</formula>
    </cfRule>
  </conditionalFormatting>
  <conditionalFormatting sqref="A75">
    <cfRule type="expression" priority="43" dxfId="1">
      <formula>IF($L75="I",TRUE,FALSE)</formula>
    </cfRule>
    <cfRule type="expression" priority="44" dxfId="0">
      <formula>IF($L75="T",TRUE,FALSE)</formula>
    </cfRule>
  </conditionalFormatting>
  <conditionalFormatting sqref="A87">
    <cfRule type="expression" priority="41" dxfId="1">
      <formula>IF($L87="I",TRUE,FALSE)</formula>
    </cfRule>
    <cfRule type="expression" priority="42" dxfId="0">
      <formula>IF($L87="T",TRUE,FALSE)</formula>
    </cfRule>
  </conditionalFormatting>
  <conditionalFormatting sqref="A89">
    <cfRule type="expression" priority="39" dxfId="1">
      <formula>IF($L89="I",TRUE,FALSE)</formula>
    </cfRule>
    <cfRule type="expression" priority="40" dxfId="0">
      <formula>IF($L89="T",TRUE,FALSE)</formula>
    </cfRule>
  </conditionalFormatting>
  <conditionalFormatting sqref="A95">
    <cfRule type="expression" priority="37" dxfId="1">
      <formula>IF($L95="I",TRUE,FALSE)</formula>
    </cfRule>
    <cfRule type="expression" priority="38" dxfId="0">
      <formula>IF($L95="T",TRUE,FALSE)</formula>
    </cfRule>
  </conditionalFormatting>
  <conditionalFormatting sqref="A47">
    <cfRule type="expression" priority="35" dxfId="1">
      <formula>IF($L47="I",TRUE,FALSE)</formula>
    </cfRule>
    <cfRule type="expression" priority="36" dxfId="0">
      <formula>IF($L47="T",TRUE,FALSE)</formula>
    </cfRule>
  </conditionalFormatting>
  <conditionalFormatting sqref="A71">
    <cfRule type="expression" priority="33" dxfId="1">
      <formula>IF($L71="I",TRUE,FALSE)</formula>
    </cfRule>
    <cfRule type="expression" priority="34" dxfId="0">
      <formula>IF($L71="T",TRUE,FALSE)</formula>
    </cfRule>
  </conditionalFormatting>
  <conditionalFormatting sqref="A72">
    <cfRule type="expression" priority="31" dxfId="1">
      <formula>IF($L72="I",TRUE,FALSE)</formula>
    </cfRule>
    <cfRule type="expression" priority="32" dxfId="0">
      <formula>IF($L72="T",TRUE,FALSE)</formula>
    </cfRule>
  </conditionalFormatting>
  <conditionalFormatting sqref="A73">
    <cfRule type="expression" priority="29" dxfId="1">
      <formula>IF($L73="I",TRUE,FALSE)</formula>
    </cfRule>
    <cfRule type="expression" priority="30" dxfId="0">
      <formula>IF($L73="T",TRUE,FALSE)</formula>
    </cfRule>
  </conditionalFormatting>
  <conditionalFormatting sqref="A74">
    <cfRule type="expression" priority="27" dxfId="1">
      <formula>IF($L74="I",TRUE,FALSE)</formula>
    </cfRule>
    <cfRule type="expression" priority="28" dxfId="0">
      <formula>IF($L74="T",TRUE,FALSE)</formula>
    </cfRule>
  </conditionalFormatting>
  <conditionalFormatting sqref="A106">
    <cfRule type="expression" priority="25" dxfId="1">
      <formula>IF($L106="I",TRUE,FALSE)</formula>
    </cfRule>
    <cfRule type="expression" priority="26" dxfId="0">
      <formula>IF($L106="T",TRUE,FALSE)</formula>
    </cfRule>
  </conditionalFormatting>
  <conditionalFormatting sqref="A102">
    <cfRule type="expression" priority="21" dxfId="1">
      <formula>IF($L102="I",TRUE,FALSE)</formula>
    </cfRule>
    <cfRule type="expression" priority="22" dxfId="0">
      <formula>IF($L102="T",TRUE,FALSE)</formula>
    </cfRule>
  </conditionalFormatting>
  <conditionalFormatting sqref="A101">
    <cfRule type="expression" priority="23" dxfId="1">
      <formula>IF($L101="I",TRUE,FALSE)</formula>
    </cfRule>
    <cfRule type="expression" priority="24" dxfId="0">
      <formula>IF($L101="T",TRUE,FALSE)</formula>
    </cfRule>
  </conditionalFormatting>
  <conditionalFormatting sqref="A113">
    <cfRule type="expression" priority="19" dxfId="1">
      <formula>IF($L113="I",TRUE,FALSE)</formula>
    </cfRule>
    <cfRule type="expression" priority="20" dxfId="0">
      <formula>IF($L113="T",TRUE,FALSE)</formula>
    </cfRule>
  </conditionalFormatting>
  <conditionalFormatting sqref="A115">
    <cfRule type="expression" priority="17" dxfId="1">
      <formula>IF($L115="I",TRUE,FALSE)</formula>
    </cfRule>
    <cfRule type="expression" priority="18" dxfId="0">
      <formula>IF($L115="T",TRUE,FALSE)</formula>
    </cfRule>
  </conditionalFormatting>
  <conditionalFormatting sqref="A117">
    <cfRule type="expression" priority="15" dxfId="1">
      <formula>IF($L117="I",TRUE,FALSE)</formula>
    </cfRule>
    <cfRule type="expression" priority="16" dxfId="0">
      <formula>IF($L117="T",TRUE,FALSE)</formula>
    </cfRule>
  </conditionalFormatting>
  <conditionalFormatting sqref="A119">
    <cfRule type="expression" priority="13" dxfId="1">
      <formula>IF($L119="I",TRUE,FALSE)</formula>
    </cfRule>
    <cfRule type="expression" priority="14" dxfId="0">
      <formula>IF($L119="T",TRUE,FALSE)</formula>
    </cfRule>
  </conditionalFormatting>
  <conditionalFormatting sqref="A99">
    <cfRule type="expression" priority="11" dxfId="1">
      <formula>IF($L99="I",TRUE,FALSE)</formula>
    </cfRule>
    <cfRule type="expression" priority="12" dxfId="0">
      <formula>IF($L99="T",TRUE,FALSE)</formula>
    </cfRule>
  </conditionalFormatting>
  <conditionalFormatting sqref="A121">
    <cfRule type="expression" priority="9" dxfId="1">
      <formula>IF($L121="I",TRUE,FALSE)</formula>
    </cfRule>
    <cfRule type="expression" priority="10" dxfId="0">
      <formula>IF($L121="T",TRUE,FALSE)</formula>
    </cfRule>
  </conditionalFormatting>
  <conditionalFormatting sqref="A122">
    <cfRule type="expression" priority="5" dxfId="1">
      <formula>IF($L122="I",TRUE,FALSE)</formula>
    </cfRule>
    <cfRule type="expression" priority="6" dxfId="0">
      <formula>IF($L122="T",TRUE,FALSE)</formula>
    </cfRule>
  </conditionalFormatting>
  <conditionalFormatting sqref="A122">
    <cfRule type="expression" priority="3" dxfId="1">
      <formula>IF($L122="I",TRUE,FALSE)</formula>
    </cfRule>
    <cfRule type="expression" priority="4" dxfId="0">
      <formula>IF($L122="T",TRUE,FALSE)</formula>
    </cfRule>
  </conditionalFormatting>
  <printOptions/>
  <pageMargins left="0" right="0" top="0.7874015748031497" bottom="0.7874015748031497" header="0.31496062992125984" footer="0.31496062992125984"/>
  <pageSetup fitToHeight="6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Rodrigues de Moraes Claudio</dc:creator>
  <cp:keywords/>
  <dc:description/>
  <cp:lastModifiedBy>Cibele Aparecida Vieira</cp:lastModifiedBy>
  <cp:lastPrinted>2023-06-28T12:16:13Z</cp:lastPrinted>
  <dcterms:created xsi:type="dcterms:W3CDTF">2022-07-04T16:22:37Z</dcterms:created>
  <dcterms:modified xsi:type="dcterms:W3CDTF">2023-06-29T11:49:33Z</dcterms:modified>
  <cp:category/>
  <cp:version/>
  <cp:contentType/>
  <cp:contentStatus/>
</cp:coreProperties>
</file>